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5480" windowHeight="7650" firstSheet="9" activeTab="9"/>
  </bookViews>
  <sheets>
    <sheet name="Ведомст.2017" sheetId="1" state="hidden" r:id="rId1"/>
    <sheet name="Функц.2017" sheetId="2" state="hidden" r:id="rId2"/>
    <sheet name="ЦС.2017" sheetId="3" state="hidden" r:id="rId3"/>
    <sheet name="Ожидаемое" sheetId="4" state="hidden" r:id="rId4"/>
    <sheet name="Вед." sheetId="5" state="hidden" r:id="rId5"/>
    <sheet name="Функц." sheetId="6" state="hidden" r:id="rId6"/>
    <sheet name="МП." sheetId="7" state="hidden" r:id="rId7"/>
    <sheet name="Анализ" sheetId="8" state="hidden" r:id="rId8"/>
    <sheet name="Лист1" sheetId="9" state="hidden" r:id="rId9"/>
    <sheet name="Лист2" sheetId="10" r:id="rId10"/>
  </sheets>
  <definedNames>
    <definedName name="_xlnm._FilterDatabase" localSheetId="7" hidden="1">'Анализ'!$A$7:$R$143</definedName>
    <definedName name="_xlnm._FilterDatabase" localSheetId="4" hidden="1">'Вед.'!$A$8:$M$133</definedName>
    <definedName name="_xlnm._FilterDatabase" localSheetId="0" hidden="1">'Ведомст.2017'!$B$10:$H$134</definedName>
    <definedName name="_xlnm._FilterDatabase" localSheetId="9" hidden="1">'Лист2'!$A$10:$H$10</definedName>
    <definedName name="_xlnm._FilterDatabase" localSheetId="6" hidden="1">'МП.'!$A$9:$H$90</definedName>
    <definedName name="_xlnm._FilterDatabase" localSheetId="3" hidden="1">'Ожидаемое'!$A$4:$I$118</definedName>
    <definedName name="_xlnm._FilterDatabase" localSheetId="1" hidden="1">'Функц.2017'!$A$10:$F$123</definedName>
    <definedName name="_xlnm.Print_Titles" localSheetId="7">'Анализ'!$4:$7</definedName>
    <definedName name="_xlnm.Print_Titles" localSheetId="4">'Вед.'!$8:$8</definedName>
    <definedName name="_xlnm.Print_Titles" localSheetId="0">'Ведомст.2017'!$10:$10</definedName>
    <definedName name="_xlnm.Print_Titles" localSheetId="9">'Лист2'!$10:$11</definedName>
    <definedName name="_xlnm.Print_Titles" localSheetId="3">'Ожидаемое'!$4:$5</definedName>
    <definedName name="_xlnm.Print_Titles" localSheetId="1">'Функц.2017'!$10:$10</definedName>
    <definedName name="_xlnm.Print_Titles" localSheetId="2">'ЦС.2017'!$10:$10</definedName>
    <definedName name="_xlnm.Print_Area" localSheetId="0">'Ведомст.2017'!$A$1:$H$133</definedName>
  </definedNames>
  <calcPr fullCalcOnLoad="1"/>
</workbook>
</file>

<file path=xl/sharedStrings.xml><?xml version="1.0" encoding="utf-8"?>
<sst xmlns="http://schemas.openxmlformats.org/spreadsheetml/2006/main" count="2079" uniqueCount="297">
  <si>
    <t>тыс.рублей</t>
  </si>
  <si>
    <t>Наименование</t>
  </si>
  <si>
    <t>Глава</t>
  </si>
  <si>
    <t>1</t>
  </si>
  <si>
    <t>2</t>
  </si>
  <si>
    <t>3</t>
  </si>
  <si>
    <t>4</t>
  </si>
  <si>
    <t>5</t>
  </si>
  <si>
    <t>6</t>
  </si>
  <si>
    <t>7</t>
  </si>
  <si>
    <t>10</t>
  </si>
  <si>
    <t>11</t>
  </si>
  <si>
    <t>12</t>
  </si>
  <si>
    <t>1.</t>
  </si>
  <si>
    <t>1.1.</t>
  </si>
  <si>
    <t>Общегосударственные вопросы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</si>
  <si>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</si>
  <si>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</si>
  <si>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</si>
  <si>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</si>
  <si>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</si>
  <si>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</si>
  <si>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</si>
  <si>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</si>
  <si>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</si>
  <si>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</si>
  <si>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</si>
  <si>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</si>
  <si>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</si>
  <si>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</si>
  <si>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</si>
  <si>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05</t>
  </si>
  <si>
    <t>Жилищно-коммунальное хозяйство</t>
  </si>
  <si>
    <t>Жилищное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</si>
  <si>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</si>
  <si>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</si>
  <si>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</si>
  <si>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Культура, кинематография</t>
  </si>
  <si>
    <t>08</t>
  </si>
  <si>
    <t>Культура</t>
  </si>
  <si>
    <t>Социальная политика</t>
  </si>
  <si>
    <t xml:space="preserve">Пенсионное обеспечение 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</si>
  <si>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</si>
  <si>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</si>
  <si>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</si>
  <si>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</si>
  <si>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1.2.</t>
  </si>
  <si>
    <t>Муниципальное казенное учреждение "Административно-хозяйственный центр Ковардицкого сельского поселения Муромского района"</t>
  </si>
  <si>
    <t>1.3</t>
  </si>
  <si>
    <t>Муниципальное бюджетное учреждение "Ковардицкий Дом культуры"</t>
  </si>
  <si>
    <t>ИТОГО РАСХОДОВ:</t>
  </si>
  <si>
    <t>Непрограммные расходы органов местного самоуправления</t>
  </si>
  <si>
    <t>Иные непрограммные расходы</t>
  </si>
  <si>
    <t>99 9 00 00110</t>
  </si>
  <si>
    <t>99 9 00 86040</t>
  </si>
  <si>
    <t>08 2 01 86010</t>
  </si>
  <si>
    <t>99 9 00 21300</t>
  </si>
  <si>
    <t>99 9 00 21310</t>
  </si>
  <si>
    <t>Основное мероприятие «Обеспечение эффективного управления муниципальным имуществом»</t>
  </si>
  <si>
    <t>07 0 01 22310</t>
  </si>
  <si>
    <t>Основное мероприятие «Мониторинг расходов на оплату труда работников, осуществляющих полномочия по первичному воинскому учету на территориях, где отсутствуют военные комиссариаты»</t>
  </si>
  <si>
    <t>08 3 01 51180</t>
  </si>
  <si>
    <t>02 1 01 22730</t>
  </si>
  <si>
    <t>02 1 01 22740</t>
  </si>
  <si>
    <t>Основное мероприятие "Обеспечение нуждающихся граждан социальным жильем"</t>
  </si>
  <si>
    <t>12 0 01 22320</t>
  </si>
  <si>
    <t>12 0 01 96010</t>
  </si>
  <si>
    <t>11 0 01 22330</t>
  </si>
  <si>
    <t>11 0 01 22340</t>
  </si>
  <si>
    <t>11 0 01 22350</t>
  </si>
  <si>
    <t>11 0 01 22370</t>
  </si>
  <si>
    <t>Основное мероприятие «Внедрение энергосберегающего оборудования и систем регулирования потребления энергетических ресурсов»</t>
  </si>
  <si>
    <t>06 0 01 22060</t>
  </si>
  <si>
    <t>09 0 01 22050</t>
  </si>
  <si>
    <t>04 1 01 22040</t>
  </si>
  <si>
    <t>05 0 01 22030</t>
  </si>
  <si>
    <t>05 0 02 Ц0590</t>
  </si>
  <si>
    <t>Основное мероприятие «Материально-техническое и финансовое обеспечение деятельности муниципального казённого учреждения «Административно-хозяйственный центр Ковардицкого сельского поселения Муромского района»»</t>
  </si>
  <si>
    <t>Подпрограмма «Искусство»</t>
  </si>
  <si>
    <t>Основное мероприятие «Предоставление мер социальной поддержки работникам культуры и педагогическим работникам образовательных учреждений дополнительного образования детей в сфере культуры»</t>
  </si>
  <si>
    <t>03 1 01 70230</t>
  </si>
  <si>
    <t>Основное мероприятие «Обеспечение деятельности (оказание услуг) дворцов культуры, других учреждений культуры»</t>
  </si>
  <si>
    <t>03 1 02 Д0520</t>
  </si>
  <si>
    <t>03 1 02 Д0590</t>
  </si>
  <si>
    <t>02 1 01 22750</t>
  </si>
  <si>
    <t>01 2 01 86040</t>
  </si>
  <si>
    <t>100</t>
  </si>
  <si>
    <t>к решению Совета народных депутатов</t>
  </si>
  <si>
    <t>500</t>
  </si>
  <si>
    <t>800</t>
  </si>
  <si>
    <t>200</t>
  </si>
  <si>
    <t>Оценка недвижимости, признание прав и регулирование отношений по государственной и муниципальной собственности  (Иные бюджетные ассигнования)</t>
  </si>
  <si>
    <t>Осуществление первичного воинского учета на территориях, где отсутствуют военные комиссариаты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</si>
  <si>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300</t>
  </si>
  <si>
    <t>Доплата к пенсиям муниципальных служащих (Социальное обеспечение и иные выплаты населению)</t>
  </si>
  <si>
    <t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</si>
  <si>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(Иные бюджетные ассигнования)</t>
  </si>
  <si>
    <t>600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</si>
  <si>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t>
  </si>
  <si>
    <t>Выплаты стимулирующего характера руководителям муниципальных учреждений культуры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</si>
  <si>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дворцов культуры, других учреждений культуры (Предоставление субсидий бюджетным, автономным учреждениям и иным некоммерческим организациям)</t>
  </si>
  <si>
    <t xml:space="preserve">                                                                                                           от ___________  № ___   </t>
  </si>
  <si>
    <t>Рз</t>
  </si>
  <si>
    <t>ПР</t>
  </si>
  <si>
    <t>ЦСР</t>
  </si>
  <si>
    <t>ВР</t>
  </si>
  <si>
    <t>Сумма</t>
  </si>
  <si>
    <t>Основное мероприятие «Обеспечение качественного управления финансами муниципального образования»</t>
  </si>
  <si>
    <t>от _________ № ____</t>
  </si>
  <si>
    <t>Итого</t>
  </si>
  <si>
    <t>07</t>
  </si>
  <si>
    <t>99</t>
  </si>
  <si>
    <t xml:space="preserve">99 9 </t>
  </si>
  <si>
    <t xml:space="preserve">08 2 </t>
  </si>
  <si>
    <t>99 9</t>
  </si>
  <si>
    <t>07 0 01</t>
  </si>
  <si>
    <t>08 3</t>
  </si>
  <si>
    <t>08 3 01</t>
  </si>
  <si>
    <t xml:space="preserve">02 1 </t>
  </si>
  <si>
    <t>02 1 01</t>
  </si>
  <si>
    <t xml:space="preserve">01 2 </t>
  </si>
  <si>
    <t>01 2 01</t>
  </si>
  <si>
    <t>12 0 01</t>
  </si>
  <si>
    <t>11 0 01</t>
  </si>
  <si>
    <t>06 0 01</t>
  </si>
  <si>
    <t xml:space="preserve">99 </t>
  </si>
  <si>
    <t>09 0 01</t>
  </si>
  <si>
    <t>04 1</t>
  </si>
  <si>
    <t>04 1 01</t>
  </si>
  <si>
    <t>05 0 01</t>
  </si>
  <si>
    <t xml:space="preserve">05 0 02 </t>
  </si>
  <si>
    <t>03 1</t>
  </si>
  <si>
    <t>03 1 01</t>
  </si>
  <si>
    <t xml:space="preserve">03 1 02 </t>
  </si>
  <si>
    <t>08 2 01</t>
  </si>
  <si>
    <t>ЦС</t>
  </si>
  <si>
    <t>Оценка недвижимости, признание прав и регулирование отношений по государственной и муниципальной собственности  (Закупка товаров, работ и услуг для обеспечения государственных (муниципальных) нужд)</t>
  </si>
  <si>
    <t>Осуществление первичного воинского учета на территориях, где отсутствуют военные комиссариаты   (Закупка товаров, работ и услуг для обеспечения государственных (муниципальных) нужд)</t>
  </si>
  <si>
    <t>Опашка территорий населённых пунктов в противопожарных целях (Закупка товаров, работ и услуг для обеспечения государственных (муниципальных) нужд)</t>
  </si>
  <si>
    <t>Расчистка снега к пожарным гидрантам и пожарным водоемам на территории населенных пунктов в противопожарных целях (Закупка товаров, работ и услуг для обеспечения государственных (муниципальных) нужд)</t>
  </si>
  <si>
    <t>Обкос территорий населенных пунктов в противопожарных целях (Закупка товаров, работ и услуг для обеспечения государственных (муниципальных) нужд)</t>
  </si>
  <si>
    <t>Расходы на обеспечение мероприятий путем заключения с региональным оператором договора о формировании фонда капитального ремонта и об организации проведения капитального ремонта  (Закупка товаров, работ и услуг для обеспечения государственных (муниципальных) нужд)</t>
  </si>
  <si>
    <t>Расходы по уличному наружному освещению, текущему обслуживанию и ремонту сетей наружного освещения  (Закупка товаров, работ и услуг для обеспечения государственных (муниципальных) нужд)</t>
  </si>
  <si>
    <t>Расходы на ремонт памятников (Закупка товаров, работ и услуг для обеспечения государственных (муниципальных) нужд)</t>
  </si>
  <si>
    <t>Расходы по организации и содержанию мест захоронения (кладбищ) (Закупка товаров, работ и услуг для обеспечения государственных (муниципальных) нужд)</t>
  </si>
  <si>
    <t>Прочие мероприятия по благоустройству (Закупка товаров, работ и услуг для обеспечения государственных (муниципальных) нужд)</t>
  </si>
  <si>
    <t>Ликвидация мест несанкционированного размещения отходов (Закупка товаров, работ и услуг для обеспечения государственных (муниципальных) нужд)</t>
  </si>
  <si>
    <t>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(Закупка товаров, работ и услуг для обеспечения государственных (муниципальных) нужд)</t>
  </si>
  <si>
    <t>Расходы на периодическую печать и издательства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</si>
  <si>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(Закупка товаров, работ и услуг для обеспечения государственных (муниципальных) нужд)</t>
  </si>
  <si>
    <t>8</t>
  </si>
  <si>
    <t>Расходы по замене энергоносителей и установке приборов учета и регулирования электрической энергии (Закупка товаров, работ и услуг для обеспечения государственных (муниципальных) нужд)</t>
  </si>
  <si>
    <t>Расходы по оборудованию зоны отдыха (пляжа)  (Закупка товаров, работ и услуг для обеспечения государственных (муниципальных) нужд)</t>
  </si>
  <si>
    <t>Расходы на выплаты по оплате труда работников муниципальных органов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</si>
  <si>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% исп. к году (гр.7/гр.6*100)</t>
  </si>
  <si>
    <t>Начальник финансового управления администрации района</t>
  </si>
  <si>
    <t>Г.А.Сафонова</t>
  </si>
  <si>
    <t>11 0 01 22360</t>
  </si>
  <si>
    <t>99 9 00 11950</t>
  </si>
  <si>
    <t>Коммунальное хозяйство</t>
  </si>
  <si>
    <t>Приложение № 2</t>
  </si>
  <si>
    <t>Национальная экономика</t>
  </si>
  <si>
    <t>99 9 00 00190</t>
  </si>
  <si>
    <t xml:space="preserve">к постановлению </t>
  </si>
  <si>
    <t xml:space="preserve">от ___________ № ____      </t>
  </si>
  <si>
    <t>тыс. рублей</t>
  </si>
  <si>
    <t xml:space="preserve">План на 2016 год </t>
  </si>
  <si>
    <t>Исполнено за 9 месяцев 2016 года</t>
  </si>
  <si>
    <t>% исполнения</t>
  </si>
  <si>
    <t>9</t>
  </si>
  <si>
    <t>Расходы на обеспечение функций муниципальных органов (Иные бюджетные ассигнования)</t>
  </si>
  <si>
    <t>Распределение бюджетных ассигнований по целевым статьям (муниципальным программам Ковардицкого сельского поселения и непрограммным направлениям деятельности), группам видов расходов, разделам и подразделам классификации расходов бюджета Ковардицкого сельского поселения на 2017 год</t>
  </si>
  <si>
    <t xml:space="preserve">Распределение бюджетных ассигнований по разделам, подразделам, целевым статьям (муниципальным программам Ковардицкого сельского поселения и непрограммным направлениям деятельности), группам видов расходов  классификации расходов бюджета Ковардицкого сельского поселения на 2017 год </t>
  </si>
  <si>
    <t xml:space="preserve">Ведомственная структура расходов бюджета Ковардицкого сельского поселения на 2017 год </t>
  </si>
  <si>
    <t>Дорожное хозяйство (дорожные фонды)</t>
  </si>
  <si>
    <t>15</t>
  </si>
  <si>
    <t>15 0 01</t>
  </si>
  <si>
    <t>Резерв финансовых и материальных ресурсов для ликвидации чрезвычайных ситуаций природного и техногенного характера (Иные бюджетные ассигнования)</t>
  </si>
  <si>
    <t>Расходы на обеспечение проведения капитального ремонта многоквартирных домов  (Предоставление субсидий бюджетным, автономным учреждениям и иным некоммерческим организациям)</t>
  </si>
  <si>
    <t>15 0 01 86050</t>
  </si>
  <si>
    <t>11 0 01 22390</t>
  </si>
  <si>
    <t>03 1 02 S0390</t>
  </si>
  <si>
    <t>Иные межбюджетные трансферты,передаваемые бюджету Ковардицкого сельского поселения Муромского района из бюджета Муромского района на мероприятия в части осуществления дорожной деятельности в соответствии с законодательством Российской Федерации, а именно:зимнее 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</si>
  <si>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Иные межбюджетные трансферты передаваемые бюджету Муромского района из бюджета Ковардицкого сельского поселения на мероприятия в части составления и рассмотрения проекта бюджета поселения, утверждения и исполнения бюджета поселения, осуществления контроля за его исполнением, составления и утверждения отчета об исполнении бюджета поселения (Межбюджетные трансферты)</t>
  </si>
  <si>
    <t>План на 2017 год</t>
  </si>
  <si>
    <t xml:space="preserve">Сведения об исполнении бюджета Борисоглебского сельского поселения Муромского района по расходам в 2017 году </t>
  </si>
  <si>
    <t>Ожидаемое исполнение в 2017 году</t>
  </si>
  <si>
    <t>Прочие мероприятия (Закупка товаров, работ и услуг для обеспечения государственных (муниципальных) нужд)</t>
  </si>
  <si>
    <t>02 1 01 22770</t>
  </si>
  <si>
    <t>03 1 02 70390</t>
  </si>
  <si>
    <t>Повышение оплаты труда работников бюджетной сферы в соответствии с указами Президента Российской Федерации от 7 мая 2012 года №597, от 1 июня 2012 года №761 (Предоставление субсидий бюджетным, автономным учреждениям и иным некоммерческим организациям)</t>
  </si>
  <si>
    <t>03 2 02</t>
  </si>
  <si>
    <t>03 2 02 R5190</t>
  </si>
  <si>
    <t xml:space="preserve">03 2 </t>
  </si>
  <si>
    <t>Основное мероприятие "Государственная поддержка лучших работников муниципальных учреждений культуры"</t>
  </si>
  <si>
    <t>Поддержка отрасли культуры (Социальное обеспечение и иные выплаты населению)</t>
  </si>
  <si>
    <t>07 0 01 22410</t>
  </si>
  <si>
    <t xml:space="preserve">Осуществление постановки на кадастровый учет земельных участков, расположенных под объектами, находящимися в муниципальной собственности муниципального образования Ковардицкое сельское поселение (Закупка товаров, работ и услуг для обеспечения государственных (муниципальных) нужд) </t>
  </si>
  <si>
    <t>03 2</t>
  </si>
  <si>
    <t>Подпрограмма "Развитие и модернизация материально-технической базы учреждений культуры Ковардицкого сельского поселения Муромского района на 2016-2020 годы"</t>
  </si>
  <si>
    <t xml:space="preserve">03 2 02 </t>
  </si>
  <si>
    <t>Расходы по уличному наружному освещению, текущему обслуживанию и ремонту сетей наружного освещения (Иные бюджетные ассигнования)</t>
  </si>
  <si>
    <t>Расходы по уличному наружному освещению, текущему обслуживанию и ремонту сетей наружного освещения  (Иные бюджетные ассигнования)</t>
  </si>
  <si>
    <t>Мероприятия по размещению кладбища в с.Панфилово (Закупка товаров, работ и услуг для обеспечения государственных (муниципальных) нужд)</t>
  </si>
  <si>
    <t>Исполнено за 1 полугодие 2017 года</t>
  </si>
  <si>
    <t>АДМИНИСТРАЦИЯ МУНИЦИПАЛЬНОГО ОБРАЗОВАНИЯ КОВАРДИЦКОЕ МУРОМСКОГО РАЙОНА  - ВСЕГО</t>
  </si>
  <si>
    <t>Администрация муниципального образования</t>
  </si>
  <si>
    <t>Резервный фонд администрации муниципального образования Ковардицкое (Иные бюджетные ассигнования)</t>
  </si>
  <si>
    <t>Основное мероприятие «Обеспечение условий для безопасной жизнедеятельности населения муниципального образования»</t>
  </si>
  <si>
    <t>Основное мероприятие "Содержание дорог на территории  муниципального образования"</t>
  </si>
  <si>
    <t>Основное мероприятие «Обеспечение развития физической культуры и спорта на территории муниципального образования»</t>
  </si>
  <si>
    <t>Основное мероприятие «Организация  освещения нормативных правовых актов муниципального образования в средствах массовой информации»</t>
  </si>
  <si>
    <t>Основное мероприятие «Обеспечение экологической безопасности на территории муниципального образования»</t>
  </si>
  <si>
    <t>Основное мероприятие «Повышение уровня комфортного проживания населения муниципального образования»</t>
  </si>
  <si>
    <t>Основное мероприятие «Обеспечение безопасного и комфортного проживания жителей многоквартирных домов муниципального образования»</t>
  </si>
  <si>
    <t>муниципального образования Ковардицкое</t>
  </si>
  <si>
    <t>Муромского района</t>
  </si>
  <si>
    <t>Муниципальная программа «Управление муниципальными финансами муниципального образования Ковардицкое на 2016-2020 годы»</t>
  </si>
  <si>
    <t>Муниципальная программа «Управление муниципальным имуществом муниципального образования Ковардицкое на 2016-2020 годы»</t>
  </si>
  <si>
    <t>Подпрограмма «Повышение эффективности бюджетных расходов муниципального образования Ковардицкое на 2016-2020 годы»</t>
  </si>
  <si>
    <t>Подпрограмма «Повышение эффективности бюджетных расходов на содержание органов местного самоуправления и на осуществление первичного воинского учета в муниципальном образовании Ковардицкое»</t>
  </si>
  <si>
    <t>Муниципальная программа «Защита населения и территорий муниципального образования Ковардицкое от чрезвычайных ситуаций, обеспечение пожарной безопасности и безопасности людей на водных объектах на 2016-2020 годы»</t>
  </si>
  <si>
    <t>Подпрограмма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Ковардицкое на 2016-2020 годы»</t>
  </si>
  <si>
    <t>Муниципальная программа "Дорожное хозяйство муниципального образования Ковардицкое на 2017-2020 годы"</t>
  </si>
  <si>
    <t>Муниципальная программа "Обеспечение доступным и комфортным жильем населения муниципального образования Ковардицкое на 2016-2020 годы"</t>
  </si>
  <si>
    <t>Подпрограмма "Социальное жилье в   муниципальном образовании  Ковардицкое на 2016-2020 годы"</t>
  </si>
  <si>
    <t>Муниципальная программа «Капитальный ремонт жилищного фонда муниципального образования Ковардицкое на 2016-2020 годы»</t>
  </si>
  <si>
    <t>Муниципальная программа «Благоустройство территории муниципального образования Ковардицкое на 2016-2020 годы»</t>
  </si>
  <si>
    <t>Муниципальная программа «Охрана окружающей среды и рациональное природопользование на территории муниципального образования Ковардицкое на 2016-2020 годы»</t>
  </si>
  <si>
    <t>Муниципальная программа «Развитие культуры муниципального образования Ковардицкое 2016-2020 годы»</t>
  </si>
  <si>
    <t>Подпрограмма "Развитие и модернизация материально-технической базы учреждений культуры муниципального образования Ковардицкое на 2016-2020 годы"</t>
  </si>
  <si>
    <t>Муниципальная программа «Развитие физической культуры и спорта в муниципальном образовании Ковардицкое на 2016-2020 годы»</t>
  </si>
  <si>
    <t>Подпрограмма «Комплексное развитие физической культуры и спорта в муниципальном образовании  Ковардицкое на 2016-2020 годы»</t>
  </si>
  <si>
    <t>Муниципальная программа «Развитие муниципальной службы в муниципальном образовании Ковардицкое на 2016-2020 годы»</t>
  </si>
  <si>
    <t>Муниципальная программа «Развитие культуры муниципального образования Ковардицкое на 2016-2020 годы»</t>
  </si>
  <si>
    <t xml:space="preserve">Осуществление постановки на кадастровый учет земельных участков, расположенных под объектами, находящимися в муниципальной собственности муниципального образования Ковардицкое (Закупка товаров, работ и услуг для обеспечения государственных (муниципальных) нужд) </t>
  </si>
  <si>
    <t xml:space="preserve">                                                                                                      Приложение №3</t>
  </si>
  <si>
    <t>Приложение № 4</t>
  </si>
  <si>
    <t>Муниципальная программа «Энергосбережение и повышение энергетической эффективности в муниципальном образовании  Ковардицкое на 2016-2020 годы»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</si>
  <si>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 (Предоставление субсидий бюджетным, автономным учреждениям и иным некоммерческим организациям)</t>
  </si>
  <si>
    <t xml:space="preserve">План на 2017 год </t>
  </si>
  <si>
    <t>12 0 01 22400</t>
  </si>
  <si>
    <t>Расходы на обеспечение проведения ремонта муниципальных квартир (Закупка товаров, работ и услуг для обеспечения государственных (муниципальных) нужд)</t>
  </si>
  <si>
    <t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t>
  </si>
  <si>
    <t xml:space="preserve"> от 21.12.2017 № 57</t>
  </si>
  <si>
    <t>Отчет об исполнении бюджета Ковардицкого сельского поселения по ведомственной структуре расходов за 2017 год</t>
  </si>
  <si>
    <t>Исполнено за 2017 год</t>
  </si>
  <si>
    <t>Исполнено за 2016 год</t>
  </si>
  <si>
    <t xml:space="preserve">исполнение за 2017 год к исполнению 2016 года </t>
  </si>
  <si>
    <t xml:space="preserve">исполнение за 2017 к уточнённому плану 2017 года </t>
  </si>
  <si>
    <t>уточнённый план 2017 к первоначальному плану на 2017 год</t>
  </si>
  <si>
    <t>Темп роста, % (стр.9/стр.6)</t>
  </si>
  <si>
    <t>Уменьшение (-), увеличение (+)</t>
  </si>
  <si>
    <t>Темп роста, % (стр.9/стр.8)</t>
  </si>
  <si>
    <t>Темп роста, % (стр.8/стр.7)</t>
  </si>
  <si>
    <t>тыс.рублей (стр.9-стр.6)</t>
  </si>
  <si>
    <t>% (стр.9/стр.6-100)</t>
  </si>
  <si>
    <t>тыс.рублей (стр.9-стр.8)</t>
  </si>
  <si>
    <t>% (стр.9/стр.8-100)</t>
  </si>
  <si>
    <t>тыс. рублей                  (стр.4-стр.3)</t>
  </si>
  <si>
    <t>% (стр.4/стр.3-100)</t>
  </si>
  <si>
    <t xml:space="preserve">Первоначальный план на 2017 год </t>
  </si>
  <si>
    <t xml:space="preserve">Уточненный план на 2017 год </t>
  </si>
  <si>
    <t>Анализ исполнения бюджета Ковардицкого сельского поселения за 2017 год по функциональной структуре бюджета</t>
  </si>
  <si>
    <t>Чистка и углубление прудов в противопожарных целя (Закупка товаров, работ и услуг для обеспечения государственных (муниципальных) нужд)</t>
  </si>
  <si>
    <t>02 1 01 22760</t>
  </si>
  <si>
    <t>Резервный фонд администрации Ковардицкого сельского поселения (Закупка товаров, работ и услуг для обеспечения государственных (муниципальных) нужд)</t>
  </si>
  <si>
    <t>Сельское хозяйство и рыболовство</t>
  </si>
  <si>
    <t>Муниципальная программа «Защита населения и территорий Ковардицкого сельского поселения Муромского района от чрезвычайных ситуаций, обеспечение пожарной безопасности и безопасности людей на водных объектах на 2016-2020 годы»</t>
  </si>
  <si>
    <t>Подпрограмма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Ковардицкого сельского поселения Муромского района на 2016-2020 годы»</t>
  </si>
  <si>
    <t>02 1</t>
  </si>
  <si>
    <t>Основное мероприятие «Обеспечение условий для безопасной жизнедеятельности населения сельского поселения»</t>
  </si>
  <si>
    <t>Расходы по предотвращению распространения и ликвидации очагов особо опасных болезней животных,при которых допускается отчуждение животных и изъятие продуктов животноводства и обеспечение деятельности формирований, привлекаемых для ликвидации чрезвычайных ситуаций (Закупка товаров, работ и услуг для обеспечения государственных (муниципальных) нужд)</t>
  </si>
  <si>
    <t>02 1 01 22780</t>
  </si>
  <si>
    <t>Резерв финансовых и материальных ресурсов для ликвидации чрезвычайных ситуаций природного и техногенного характера  (Закупка товаров, работ и услуг для обеспечения государственных (муниципальных) нужд)</t>
  </si>
  <si>
    <t>100 9 00 21310</t>
  </si>
  <si>
    <t>Муниципальная программа «Снос ветхого и аварийного жилищного фонда на территории Ковардицкого сельского поселения Муромского района в 2016 году»</t>
  </si>
  <si>
    <t>Основное мероприятие «Создание условий для обеспечения застройки территорий,занятых ветхим жилым фондом благоустроенными жилыми помещениями»</t>
  </si>
  <si>
    <t>Снос ветхого и аварийного жилья (Закупка товаров, работ и услуг для обеспечения государственных (муниципальных) нужд)</t>
  </si>
  <si>
    <t>15 0 01 22070</t>
  </si>
  <si>
    <t>Основное мероприятие «Проведение ремонтных, противоаварийных работ, противопожарных мероприятий и приобретение оборудования в муниципальных учреждениях культуры»</t>
  </si>
  <si>
    <t xml:space="preserve">03 2 01 </t>
  </si>
  <si>
    <t>Мероприятия по укреплению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</si>
  <si>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03 2 01 70531</t>
  </si>
  <si>
    <t>03 2 01 S0531</t>
  </si>
  <si>
    <t>Государственная поддержка лучших работников учреждений культуры,находящихся на территории сельских поселений(Социальное обеспечение и иные выплаты населению)</t>
  </si>
  <si>
    <t>99 9 00 51480</t>
  </si>
  <si>
    <t>х</t>
  </si>
  <si>
    <t xml:space="preserve">Расходы бюджета Ковардицкого сельского поселения за 2017 год по ведомственной структуре расходов </t>
  </si>
  <si>
    <t xml:space="preserve"> от ______________ № ___</t>
  </si>
  <si>
    <t>Приложение № 3</t>
  </si>
  <si>
    <t>Основное мероприятие «Материально-техническое и финансовое обеспечение деятельности муниципального казённого учреждения «Административно-хозяйственный центр муниципального образования Ковардицкое Муромского района»</t>
  </si>
  <si>
    <t>Расходы на обеспечение деятельности (оказание услуг) муниципального казённого учреждения «Административно-хозяйственный центр муниципального образования Ковардицкое Муромского района»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</si>
  <si>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муниципального казённого учреждения «Административно-хозяйственный центр муниципального образования Ковардицкое Муромского района»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</si>
  <si>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казённого учреждения «Административно-хозяйственный центр муниципального образования Ковардицкое Муромского района» (Иные бюджетные ассигнования)</t>
  </si>
  <si>
    <t>Расходы бюджета Ковардицкого сельского поселения за 2017 год по разделам, подразделам, целевым статьям (муниципальным программам муниципального образования Ковардицкое и непрограммным направлениям деятельности), группам видов расходов  классификации расходов бюджета</t>
  </si>
  <si>
    <t xml:space="preserve"> от 31.05.2018   № 26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</si>
</sst>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"/>
    <numFmt numFmtId="173" formatCode="#,##0.000"/>
    <numFmt numFmtId="174" formatCode="#,##0.0000"/>
    <numFmt numFmtId="175" formatCode="#,##0.0"/>
    <numFmt numFmtId="176" formatCode="000000"/>
    <numFmt numFmtId="177" formatCode="#,##0.000000"/>
    <numFmt numFmtId="178" formatCode="0.0"/>
    <numFmt numFmtId="179" formatCode="0.000"/>
    <numFmt numFmtId="180" formatCode="0.0000"/>
    <numFmt numFmtId="181" formatCode="0.00000"/>
    <numFmt numFmtId="182" formatCode="0.000000"/>
  </numFmts>
  <fonts count="4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8"/>
      <name val="Arial Cyr"/>
      <family val="2"/>
    </font>
    <font>
      <b/>
      <i/>
      <sz val="10"/>
      <name val="Arial Cyr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Arial Cyr"/>
      <family val="0"/>
    </font>
    <font>
      <i/>
      <sz val="11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1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8"/>
      <name val="Tahoma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4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258">
    <xf numFmtId="0" fontId="0" fillId="0" borderId="0" xfId="0" applyAlignment="1">
      <alignment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horizontal="justify" vertical="center" wrapText="1"/>
    </xf>
    <xf numFmtId="0" fontId="23" fillId="0" borderId="10" xfId="0" applyFont="1" applyFill="1" applyBorder="1" applyAlignment="1">
      <alignment/>
    </xf>
    <xf numFmtId="0" fontId="19" fillId="0" borderId="0" xfId="0" applyNumberFormat="1" applyFont="1" applyFill="1" applyBorder="1" applyAlignment="1">
      <alignment horizontal="justify" vertical="center" wrapText="1"/>
    </xf>
    <xf numFmtId="49" fontId="19" fillId="0" borderId="0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horizontal="center" vertical="center"/>
    </xf>
    <xf numFmtId="176" fontId="22" fillId="0" borderId="11" xfId="0" applyNumberFormat="1" applyFont="1" applyFill="1" applyBorder="1" applyAlignment="1">
      <alignment horizontal="justify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49" fontId="28" fillId="0" borderId="0" xfId="0" applyNumberFormat="1" applyFont="1" applyFill="1" applyAlignment="1">
      <alignment horizontal="center" vertical="center" wrapText="1"/>
    </xf>
    <xf numFmtId="0" fontId="27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4" fontId="24" fillId="0" borderId="0" xfId="0" applyNumberFormat="1" applyFont="1" applyFill="1" applyAlignment="1">
      <alignment horizontal="center"/>
    </xf>
    <xf numFmtId="176" fontId="22" fillId="0" borderId="0" xfId="0" applyNumberFormat="1" applyFont="1" applyFill="1" applyBorder="1" applyAlignment="1">
      <alignment horizontal="justify" vertical="center" wrapText="1"/>
    </xf>
    <xf numFmtId="0" fontId="21" fillId="0" borderId="0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176" fontId="20" fillId="0" borderId="11" xfId="0" applyNumberFormat="1" applyFont="1" applyFill="1" applyBorder="1" applyAlignment="1">
      <alignment horizontal="justify" vertical="center" wrapText="1"/>
    </xf>
    <xf numFmtId="49" fontId="19" fillId="0" borderId="11" xfId="0" applyNumberFormat="1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horizontal="justify" vertical="center" wrapText="1"/>
    </xf>
    <xf numFmtId="0" fontId="19" fillId="0" borderId="0" xfId="0" applyFont="1" applyFill="1" applyAlignment="1">
      <alignment/>
    </xf>
    <xf numFmtId="0" fontId="19" fillId="0" borderId="0" xfId="0" applyNumberFormat="1" applyFont="1" applyFill="1" applyAlignment="1">
      <alignment/>
    </xf>
    <xf numFmtId="4" fontId="19" fillId="0" borderId="0" xfId="0" applyNumberFormat="1" applyFont="1" applyFill="1" applyAlignment="1">
      <alignment/>
    </xf>
    <xf numFmtId="49" fontId="27" fillId="0" borderId="0" xfId="0" applyNumberFormat="1" applyFont="1" applyFill="1" applyAlignment="1">
      <alignment vertical="center"/>
    </xf>
    <xf numFmtId="49" fontId="30" fillId="0" borderId="0" xfId="0" applyNumberFormat="1" applyFont="1" applyFill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" fontId="28" fillId="0" borderId="11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 wrapText="1"/>
    </xf>
    <xf numFmtId="176" fontId="31" fillId="0" borderId="11" xfId="0" applyNumberFormat="1" applyFont="1" applyFill="1" applyBorder="1" applyAlignment="1">
      <alignment horizontal="justify" vertical="center" wrapText="1"/>
    </xf>
    <xf numFmtId="0" fontId="23" fillId="0" borderId="11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176" fontId="32" fillId="0" borderId="11" xfId="0" applyNumberFormat="1" applyFont="1" applyFill="1" applyBorder="1" applyAlignment="1">
      <alignment horizontal="justify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center"/>
    </xf>
    <xf numFmtId="0" fontId="23" fillId="0" borderId="11" xfId="0" applyNumberFormat="1" applyFont="1" applyFill="1" applyBorder="1" applyAlignment="1">
      <alignment horizontal="left" vertical="center" wrapText="1"/>
    </xf>
    <xf numFmtId="49" fontId="24" fillId="0" borderId="11" xfId="0" applyNumberFormat="1" applyFont="1" applyFill="1" applyBorder="1" applyAlignment="1">
      <alignment horizontal="left" vertical="center" wrapText="1"/>
    </xf>
    <xf numFmtId="49" fontId="19" fillId="0" borderId="11" xfId="0" applyNumberFormat="1" applyFont="1" applyFill="1" applyBorder="1" applyAlignment="1">
      <alignment horizontal="left" vertical="center" wrapText="1"/>
    </xf>
    <xf numFmtId="49" fontId="23" fillId="0" borderId="11" xfId="0" applyNumberFormat="1" applyFont="1" applyFill="1" applyBorder="1" applyAlignment="1">
      <alignment horizontal="left" vertical="center" wrapText="1"/>
    </xf>
    <xf numFmtId="49" fontId="23" fillId="0" borderId="11" xfId="0" applyNumberFormat="1" applyFont="1" applyFill="1" applyBorder="1" applyAlignment="1">
      <alignment horizontal="left" vertical="center"/>
    </xf>
    <xf numFmtId="49" fontId="24" fillId="0" borderId="11" xfId="0" applyNumberFormat="1" applyFont="1" applyFill="1" applyBorder="1" applyAlignment="1">
      <alignment horizontal="left" vertical="center"/>
    </xf>
    <xf numFmtId="49" fontId="19" fillId="0" borderId="11" xfId="0" applyNumberFormat="1" applyFont="1" applyFill="1" applyBorder="1" applyAlignment="1">
      <alignment horizontal="left" vertical="center"/>
    </xf>
    <xf numFmtId="49" fontId="21" fillId="0" borderId="11" xfId="0" applyNumberFormat="1" applyFont="1" applyFill="1" applyBorder="1" applyAlignment="1">
      <alignment horizontal="left" vertical="center"/>
    </xf>
    <xf numFmtId="49" fontId="21" fillId="0" borderId="11" xfId="0" applyNumberFormat="1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left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justify" vertical="center" wrapText="1"/>
    </xf>
    <xf numFmtId="0" fontId="19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/>
    </xf>
    <xf numFmtId="0" fontId="24" fillId="0" borderId="10" xfId="0" applyNumberFormat="1" applyFont="1" applyFill="1" applyBorder="1" applyAlignment="1">
      <alignment horizontal="justify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justify" vertical="center" wrapText="1"/>
    </xf>
    <xf numFmtId="49" fontId="19" fillId="0" borderId="10" xfId="0" applyNumberFormat="1" applyFont="1" applyFill="1" applyBorder="1" applyAlignment="1">
      <alignment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" fontId="21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4" fontId="30" fillId="0" borderId="0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left" vertical="center"/>
    </xf>
    <xf numFmtId="0" fontId="33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left" vertical="center"/>
    </xf>
    <xf numFmtId="49" fontId="33" fillId="0" borderId="10" xfId="0" applyNumberFormat="1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left" vertical="center"/>
    </xf>
    <xf numFmtId="49" fontId="27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19" fillId="0" borderId="10" xfId="0" applyFont="1" applyFill="1" applyBorder="1" applyAlignment="1">
      <alignment horizontal="justify" vertical="center" wrapText="1"/>
    </xf>
    <xf numFmtId="0" fontId="30" fillId="0" borderId="10" xfId="0" applyFont="1" applyFill="1" applyBorder="1" applyAlignment="1">
      <alignment horizontal="center" vertical="center" wrapText="1"/>
    </xf>
    <xf numFmtId="172" fontId="21" fillId="0" borderId="11" xfId="0" applyNumberFormat="1" applyFont="1" applyFill="1" applyBorder="1" applyAlignment="1">
      <alignment horizontal="center" vertical="center"/>
    </xf>
    <xf numFmtId="172" fontId="23" fillId="0" borderId="11" xfId="0" applyNumberFormat="1" applyFont="1" applyFill="1" applyBorder="1" applyAlignment="1">
      <alignment horizontal="center" vertical="center"/>
    </xf>
    <xf numFmtId="172" fontId="24" fillId="0" borderId="11" xfId="0" applyNumberFormat="1" applyFont="1" applyFill="1" applyBorder="1" applyAlignment="1">
      <alignment horizontal="center" vertical="center" wrapText="1"/>
    </xf>
    <xf numFmtId="172" fontId="19" fillId="0" borderId="11" xfId="0" applyNumberFormat="1" applyFont="1" applyFill="1" applyBorder="1" applyAlignment="1">
      <alignment horizontal="center" vertical="center" wrapText="1"/>
    </xf>
    <xf numFmtId="172" fontId="19" fillId="0" borderId="11" xfId="0" applyNumberFormat="1" applyFont="1" applyFill="1" applyBorder="1" applyAlignment="1">
      <alignment horizontal="center" vertical="center"/>
    </xf>
    <xf numFmtId="172" fontId="24" fillId="0" borderId="11" xfId="0" applyNumberFormat="1" applyFont="1" applyFill="1" applyBorder="1" applyAlignment="1">
      <alignment horizontal="center" vertical="center"/>
    </xf>
    <xf numFmtId="172" fontId="21" fillId="0" borderId="11" xfId="0" applyNumberFormat="1" applyFont="1" applyFill="1" applyBorder="1" applyAlignment="1">
      <alignment horizontal="center" vertical="center" wrapText="1"/>
    </xf>
    <xf numFmtId="175" fontId="21" fillId="0" borderId="11" xfId="0" applyNumberFormat="1" applyFont="1" applyFill="1" applyBorder="1" applyAlignment="1">
      <alignment horizontal="center" vertical="center"/>
    </xf>
    <xf numFmtId="175" fontId="24" fillId="0" borderId="11" xfId="0" applyNumberFormat="1" applyFont="1" applyFill="1" applyBorder="1" applyAlignment="1">
      <alignment horizontal="center" vertical="center"/>
    </xf>
    <xf numFmtId="175" fontId="19" fillId="0" borderId="11" xfId="0" applyNumberFormat="1" applyFont="1" applyFill="1" applyBorder="1" applyAlignment="1">
      <alignment horizontal="center" vertical="center"/>
    </xf>
    <xf numFmtId="176" fontId="30" fillId="0" borderId="0" xfId="0" applyNumberFormat="1" applyFont="1" applyFill="1" applyAlignment="1">
      <alignment horizontal="justify" vertical="center" wrapText="1"/>
    </xf>
    <xf numFmtId="172" fontId="28" fillId="0" borderId="10" xfId="0" applyNumberFormat="1" applyFont="1" applyFill="1" applyBorder="1" applyAlignment="1">
      <alignment horizontal="center" vertical="center" wrapText="1"/>
    </xf>
    <xf numFmtId="172" fontId="28" fillId="0" borderId="10" xfId="0" applyNumberFormat="1" applyFont="1" applyFill="1" applyBorder="1" applyAlignment="1">
      <alignment horizontal="center" vertical="center"/>
    </xf>
    <xf numFmtId="172" fontId="33" fillId="0" borderId="10" xfId="0" applyNumberFormat="1" applyFont="1" applyFill="1" applyBorder="1" applyAlignment="1">
      <alignment horizontal="center" vertical="center"/>
    </xf>
    <xf numFmtId="172" fontId="27" fillId="0" borderId="10" xfId="0" applyNumberFormat="1" applyFont="1" applyFill="1" applyBorder="1" applyAlignment="1">
      <alignment horizontal="center" vertical="center"/>
    </xf>
    <xf numFmtId="172" fontId="30" fillId="0" borderId="10" xfId="0" applyNumberFormat="1" applyFont="1" applyFill="1" applyBorder="1" applyAlignment="1">
      <alignment horizontal="center" vertical="center"/>
    </xf>
    <xf numFmtId="172" fontId="27" fillId="0" borderId="10" xfId="0" applyNumberFormat="1" applyFont="1" applyFill="1" applyBorder="1" applyAlignment="1" applyProtection="1">
      <alignment horizontal="center" vertical="center"/>
      <protection locked="0"/>
    </xf>
    <xf numFmtId="172" fontId="33" fillId="0" borderId="10" xfId="0" applyNumberFormat="1" applyFont="1" applyFill="1" applyBorder="1" applyAlignment="1">
      <alignment horizontal="center" vertical="center" wrapText="1"/>
    </xf>
    <xf numFmtId="172" fontId="27" fillId="0" borderId="10" xfId="0" applyNumberFormat="1" applyFont="1" applyFill="1" applyBorder="1" applyAlignment="1">
      <alignment horizontal="center" vertical="center" wrapText="1"/>
    </xf>
    <xf numFmtId="172" fontId="28" fillId="0" borderId="11" xfId="0" applyNumberFormat="1" applyFont="1" applyFill="1" applyBorder="1" applyAlignment="1">
      <alignment horizontal="center" vertical="center" wrapText="1"/>
    </xf>
    <xf numFmtId="172" fontId="23" fillId="0" borderId="11" xfId="0" applyNumberFormat="1" applyFont="1" applyFill="1" applyBorder="1" applyAlignment="1">
      <alignment horizontal="center" vertical="center" wrapText="1"/>
    </xf>
    <xf numFmtId="175" fontId="23" fillId="0" borderId="11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7" fillId="0" borderId="0" xfId="0" applyFont="1" applyFill="1" applyAlignment="1">
      <alignment/>
    </xf>
    <xf numFmtId="4" fontId="38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4" fontId="30" fillId="0" borderId="0" xfId="0" applyNumberFormat="1" applyFont="1" applyFill="1" applyAlignment="1">
      <alignment/>
    </xf>
    <xf numFmtId="0" fontId="22" fillId="0" borderId="11" xfId="0" applyFont="1" applyFill="1" applyBorder="1" applyAlignment="1">
      <alignment horizontal="justify" vertical="top" wrapText="1"/>
    </xf>
    <xf numFmtId="49" fontId="28" fillId="0" borderId="11" xfId="0" applyNumberFormat="1" applyFont="1" applyFill="1" applyBorder="1" applyAlignment="1">
      <alignment horizontal="left" vertical="center"/>
    </xf>
    <xf numFmtId="49" fontId="28" fillId="0" borderId="11" xfId="0" applyNumberFormat="1" applyFont="1" applyFill="1" applyBorder="1" applyAlignment="1">
      <alignment horizontal="center" vertical="center"/>
    </xf>
    <xf numFmtId="172" fontId="28" fillId="0" borderId="11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31" fillId="0" borderId="11" xfId="0" applyFont="1" applyFill="1" applyBorder="1" applyAlignment="1">
      <alignment horizontal="justify" vertical="top" wrapText="1"/>
    </xf>
    <xf numFmtId="49" fontId="33" fillId="0" borderId="11" xfId="0" applyNumberFormat="1" applyFont="1" applyFill="1" applyBorder="1" applyAlignment="1">
      <alignment horizontal="left" vertical="center"/>
    </xf>
    <xf numFmtId="49" fontId="33" fillId="0" borderId="11" xfId="0" applyNumberFormat="1" applyFont="1" applyFill="1" applyBorder="1" applyAlignment="1">
      <alignment horizontal="center" vertical="center"/>
    </xf>
    <xf numFmtId="172" fontId="33" fillId="0" borderId="11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/>
    </xf>
    <xf numFmtId="0" fontId="32" fillId="0" borderId="11" xfId="0" applyFont="1" applyFill="1" applyBorder="1" applyAlignment="1">
      <alignment horizontal="justify" vertical="top" wrapText="1"/>
    </xf>
    <xf numFmtId="49" fontId="27" fillId="0" borderId="11" xfId="0" applyNumberFormat="1" applyFont="1" applyFill="1" applyBorder="1" applyAlignment="1">
      <alignment horizontal="left" vertical="center"/>
    </xf>
    <xf numFmtId="49" fontId="27" fillId="0" borderId="11" xfId="0" applyNumberFormat="1" applyFont="1" applyFill="1" applyBorder="1" applyAlignment="1">
      <alignment horizontal="center" vertical="center"/>
    </xf>
    <xf numFmtId="172" fontId="27" fillId="0" borderId="11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20" fillId="0" borderId="11" xfId="0" applyFont="1" applyFill="1" applyBorder="1" applyAlignment="1">
      <alignment horizontal="justify" vertical="top" wrapText="1"/>
    </xf>
    <xf numFmtId="49" fontId="30" fillId="0" borderId="11" xfId="0" applyNumberFormat="1" applyFont="1" applyFill="1" applyBorder="1" applyAlignment="1">
      <alignment horizontal="left" vertical="center"/>
    </xf>
    <xf numFmtId="49" fontId="30" fillId="0" borderId="11" xfId="0" applyNumberFormat="1" applyFont="1" applyFill="1" applyBorder="1" applyAlignment="1">
      <alignment horizontal="center" vertical="center"/>
    </xf>
    <xf numFmtId="172" fontId="30" fillId="0" borderId="11" xfId="0" applyNumberFormat="1" applyFont="1" applyFill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 vertical="center"/>
    </xf>
    <xf numFmtId="181" fontId="28" fillId="0" borderId="11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/>
    </xf>
    <xf numFmtId="181" fontId="27" fillId="0" borderId="11" xfId="0" applyNumberFormat="1" applyFont="1" applyFill="1" applyBorder="1" applyAlignment="1">
      <alignment horizontal="center" vertical="center"/>
    </xf>
    <xf numFmtId="181" fontId="30" fillId="0" borderId="11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justify" vertical="center" wrapText="1"/>
    </xf>
    <xf numFmtId="181" fontId="19" fillId="0" borderId="11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justify" vertical="top" wrapText="1"/>
    </xf>
    <xf numFmtId="176" fontId="28" fillId="0" borderId="0" xfId="0" applyNumberFormat="1" applyFont="1" applyFill="1" applyBorder="1" applyAlignment="1">
      <alignment horizontal="justify" vertical="center" wrapText="1"/>
    </xf>
    <xf numFmtId="175" fontId="19" fillId="0" borderId="12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49" fontId="21" fillId="0" borderId="0" xfId="0" applyNumberFormat="1" applyFont="1" applyFill="1" applyAlignment="1">
      <alignment horizontal="center" vertical="center" wrapText="1"/>
    </xf>
    <xf numFmtId="49" fontId="21" fillId="0" borderId="0" xfId="0" applyNumberFormat="1" applyFont="1" applyFill="1" applyAlignment="1">
      <alignment horizontal="left" vertical="center" wrapText="1"/>
    </xf>
    <xf numFmtId="4" fontId="21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4" fontId="19" fillId="0" borderId="0" xfId="0" applyNumberFormat="1" applyFont="1" applyFill="1" applyAlignment="1">
      <alignment horizontal="right"/>
    </xf>
    <xf numFmtId="4" fontId="21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181" fontId="30" fillId="0" borderId="10" xfId="0" applyNumberFormat="1" applyFont="1" applyFill="1" applyBorder="1" applyAlignment="1">
      <alignment horizontal="center" vertical="center" wrapText="1"/>
    </xf>
    <xf numFmtId="175" fontId="30" fillId="0" borderId="10" xfId="0" applyNumberFormat="1" applyFont="1" applyFill="1" applyBorder="1" applyAlignment="1">
      <alignment horizontal="center" vertical="center"/>
    </xf>
    <xf numFmtId="175" fontId="33" fillId="0" borderId="10" xfId="0" applyNumberFormat="1" applyFont="1" applyFill="1" applyBorder="1" applyAlignment="1">
      <alignment horizontal="center" vertical="center"/>
    </xf>
    <xf numFmtId="175" fontId="27" fillId="0" borderId="10" xfId="0" applyNumberFormat="1" applyFont="1" applyFill="1" applyBorder="1" applyAlignment="1">
      <alignment horizontal="center" vertical="center"/>
    </xf>
    <xf numFmtId="175" fontId="28" fillId="0" borderId="10" xfId="0" applyNumberFormat="1" applyFont="1" applyFill="1" applyBorder="1" applyAlignment="1">
      <alignment horizontal="center" vertical="center" wrapText="1"/>
    </xf>
    <xf numFmtId="172" fontId="19" fillId="0" borderId="0" xfId="0" applyNumberFormat="1" applyFont="1" applyFill="1" applyAlignment="1">
      <alignment horizontal="center"/>
    </xf>
    <xf numFmtId="172" fontId="29" fillId="0" borderId="0" xfId="0" applyNumberFormat="1" applyFont="1" applyFill="1" applyAlignment="1">
      <alignment/>
    </xf>
    <xf numFmtId="172" fontId="30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/>
    </xf>
    <xf numFmtId="175" fontId="19" fillId="0" borderId="11" xfId="0" applyNumberFormat="1" applyFont="1" applyFill="1" applyBorder="1" applyAlignment="1">
      <alignment horizontal="center" vertical="center" wrapText="1"/>
    </xf>
    <xf numFmtId="175" fontId="24" fillId="0" borderId="11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vertical="center" wrapText="1"/>
    </xf>
    <xf numFmtId="175" fontId="30" fillId="0" borderId="12" xfId="0" applyNumberFormat="1" applyFont="1" applyFill="1" applyBorder="1" applyAlignment="1">
      <alignment vertical="center" wrapText="1"/>
    </xf>
    <xf numFmtId="172" fontId="30" fillId="0" borderId="0" xfId="0" applyNumberFormat="1" applyFont="1" applyFill="1" applyAlignment="1">
      <alignment/>
    </xf>
    <xf numFmtId="175" fontId="30" fillId="0" borderId="11" xfId="0" applyNumberFormat="1" applyFont="1" applyFill="1" applyBorder="1" applyAlignment="1">
      <alignment horizontal="center" vertical="center"/>
    </xf>
    <xf numFmtId="175" fontId="27" fillId="0" borderId="11" xfId="0" applyNumberFormat="1" applyFont="1" applyFill="1" applyBorder="1" applyAlignment="1">
      <alignment horizontal="center" vertical="center"/>
    </xf>
    <xf numFmtId="175" fontId="33" fillId="0" borderId="11" xfId="0" applyNumberFormat="1" applyFont="1" applyFill="1" applyBorder="1" applyAlignment="1">
      <alignment horizontal="center" vertical="center"/>
    </xf>
    <xf numFmtId="175" fontId="28" fillId="0" borderId="11" xfId="0" applyNumberFormat="1" applyFont="1" applyFill="1" applyBorder="1" applyAlignment="1">
      <alignment horizontal="center" vertical="center"/>
    </xf>
    <xf numFmtId="0" fontId="33" fillId="0" borderId="11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172" fontId="19" fillId="0" borderId="0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172" fontId="39" fillId="0" borderId="0" xfId="0" applyNumberFormat="1" applyFont="1" applyFill="1" applyAlignment="1">
      <alignment/>
    </xf>
    <xf numFmtId="4" fontId="24" fillId="0" borderId="11" xfId="0" applyNumberFormat="1" applyFont="1" applyFill="1" applyBorder="1" applyAlignment="1">
      <alignment horizontal="center" vertical="center" wrapText="1"/>
    </xf>
    <xf numFmtId="2" fontId="24" fillId="0" borderId="11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Alignment="1">
      <alignment/>
    </xf>
    <xf numFmtId="0" fontId="31" fillId="0" borderId="10" xfId="0" applyNumberFormat="1" applyFont="1" applyFill="1" applyBorder="1" applyAlignment="1">
      <alignment horizontal="justify" vertical="center" wrapText="1"/>
    </xf>
    <xf numFmtId="0" fontId="32" fillId="0" borderId="10" xfId="0" applyNumberFormat="1" applyFont="1" applyFill="1" applyBorder="1" applyAlignment="1">
      <alignment horizontal="justify" vertical="center" wrapText="1"/>
    </xf>
    <xf numFmtId="0" fontId="20" fillId="0" borderId="10" xfId="0" applyNumberFormat="1" applyFont="1" applyFill="1" applyBorder="1" applyAlignment="1">
      <alignment horizontal="justify" vertical="center" wrapText="1"/>
    </xf>
    <xf numFmtId="0" fontId="20" fillId="0" borderId="10" xfId="0" applyFont="1" applyFill="1" applyBorder="1" applyAlignment="1">
      <alignment horizontal="justify" vertical="center" wrapText="1"/>
    </xf>
    <xf numFmtId="172" fontId="28" fillId="0" borderId="0" xfId="0" applyNumberFormat="1" applyFont="1" applyFill="1" applyAlignment="1">
      <alignment horizontal="center" vertical="center" wrapText="1"/>
    </xf>
    <xf numFmtId="172" fontId="30" fillId="0" borderId="0" xfId="0" applyNumberFormat="1" applyFont="1" applyFill="1" applyAlignment="1">
      <alignment horizontal="right"/>
    </xf>
    <xf numFmtId="172" fontId="19" fillId="0" borderId="10" xfId="0" applyNumberFormat="1" applyFont="1" applyFill="1" applyBorder="1" applyAlignment="1">
      <alignment horizontal="center" vertical="center" wrapText="1"/>
    </xf>
    <xf numFmtId="172" fontId="30" fillId="0" borderId="10" xfId="0" applyNumberFormat="1" applyFont="1" applyFill="1" applyBorder="1" applyAlignment="1">
      <alignment horizontal="center" vertical="center" wrapText="1"/>
    </xf>
    <xf numFmtId="172" fontId="30" fillId="0" borderId="1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172" fontId="34" fillId="0" borderId="0" xfId="0" applyNumberFormat="1" applyFont="1" applyFill="1" applyAlignment="1">
      <alignment/>
    </xf>
    <xf numFmtId="181" fontId="28" fillId="0" borderId="10" xfId="0" applyNumberFormat="1" applyFont="1" applyFill="1" applyBorder="1" applyAlignment="1">
      <alignment horizontal="center" vertical="center" wrapText="1"/>
    </xf>
    <xf numFmtId="175" fontId="28" fillId="0" borderId="10" xfId="0" applyNumberFormat="1" applyFont="1" applyFill="1" applyBorder="1" applyAlignment="1">
      <alignment horizontal="center" vertical="center"/>
    </xf>
    <xf numFmtId="181" fontId="33" fillId="0" borderId="10" xfId="0" applyNumberFormat="1" applyFont="1" applyFill="1" applyBorder="1" applyAlignment="1">
      <alignment horizontal="center" vertical="center" wrapText="1"/>
    </xf>
    <xf numFmtId="181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right"/>
    </xf>
    <xf numFmtId="181" fontId="0" fillId="0" borderId="0" xfId="0" applyNumberFormat="1" applyFont="1" applyFill="1" applyAlignment="1">
      <alignment/>
    </xf>
    <xf numFmtId="181" fontId="24" fillId="0" borderId="11" xfId="0" applyNumberFormat="1" applyFont="1" applyFill="1" applyBorder="1" applyAlignment="1">
      <alignment horizontal="center" vertical="center" wrapText="1"/>
    </xf>
    <xf numFmtId="172" fontId="19" fillId="24" borderId="11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172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20" fillId="0" borderId="13" xfId="0" applyFont="1" applyBorder="1" applyAlignment="1">
      <alignment horizontal="right"/>
    </xf>
    <xf numFmtId="0" fontId="19" fillId="0" borderId="0" xfId="0" applyFont="1" applyFill="1" applyAlignment="1">
      <alignment horizontal="right"/>
    </xf>
    <xf numFmtId="0" fontId="27" fillId="0" borderId="0" xfId="0" applyFont="1" applyFill="1" applyAlignment="1">
      <alignment horizontal="center"/>
    </xf>
    <xf numFmtId="49" fontId="28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176" fontId="28" fillId="0" borderId="0" xfId="0" applyNumberFormat="1" applyFont="1" applyFill="1" applyBorder="1" applyAlignment="1">
      <alignment horizontal="justify" vertical="center" wrapText="1"/>
    </xf>
    <xf numFmtId="175" fontId="19" fillId="0" borderId="12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175" fontId="30" fillId="0" borderId="0" xfId="0" applyNumberFormat="1" applyFont="1" applyFill="1" applyBorder="1" applyAlignment="1">
      <alignment horizontal="right" vertical="center" wrapText="1"/>
    </xf>
    <xf numFmtId="175" fontId="30" fillId="0" borderId="12" xfId="0" applyNumberFormat="1" applyFont="1" applyFill="1" applyBorder="1" applyAlignment="1">
      <alignment horizontal="right" vertical="center" wrapText="1"/>
    </xf>
    <xf numFmtId="0" fontId="28" fillId="0" borderId="0" xfId="0" applyFont="1" applyFill="1" applyAlignment="1">
      <alignment horizontal="center" vertical="center" wrapText="1"/>
    </xf>
    <xf numFmtId="49" fontId="30" fillId="0" borderId="0" xfId="0" applyNumberFormat="1" applyFont="1" applyFill="1" applyAlignment="1">
      <alignment horizontal="center" vertical="center"/>
    </xf>
    <xf numFmtId="49" fontId="27" fillId="0" borderId="0" xfId="0" applyNumberFormat="1" applyFont="1" applyFill="1" applyAlignment="1">
      <alignment horizontal="center" vertical="center"/>
    </xf>
    <xf numFmtId="4" fontId="30" fillId="0" borderId="0" xfId="0" applyNumberFormat="1" applyFont="1" applyFill="1" applyAlignment="1">
      <alignment horizontal="right"/>
    </xf>
    <xf numFmtId="175" fontId="19" fillId="0" borderId="12" xfId="0" applyNumberFormat="1" applyFont="1" applyFill="1" applyBorder="1" applyAlignment="1">
      <alignment horizontal="right" vertical="center" wrapText="1"/>
    </xf>
    <xf numFmtId="0" fontId="20" fillId="0" borderId="13" xfId="0" applyFont="1" applyBorder="1" applyAlignment="1">
      <alignment horizontal="right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75" fontId="19" fillId="24" borderId="11" xfId="0" applyNumberFormat="1" applyFont="1" applyFill="1" applyBorder="1" applyAlignment="1">
      <alignment horizontal="center" vertical="center" textRotation="90" wrapText="1"/>
    </xf>
    <xf numFmtId="0" fontId="19" fillId="24" borderId="11" xfId="0" applyFont="1" applyFill="1" applyBorder="1" applyAlignment="1">
      <alignment horizontal="center" vertical="center" wrapText="1"/>
    </xf>
    <xf numFmtId="175" fontId="19" fillId="0" borderId="11" xfId="0" applyNumberFormat="1" applyFont="1" applyBorder="1" applyAlignment="1">
      <alignment horizontal="center" vertical="center" textRotation="90" wrapText="1"/>
    </xf>
    <xf numFmtId="0" fontId="19" fillId="0" borderId="11" xfId="0" applyFont="1" applyBorder="1" applyAlignment="1">
      <alignment horizontal="center" vertical="center" wrapText="1"/>
    </xf>
    <xf numFmtId="175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right"/>
    </xf>
    <xf numFmtId="4" fontId="19" fillId="0" borderId="11" xfId="0" applyNumberFormat="1" applyFont="1" applyFill="1" applyBorder="1" applyAlignment="1">
      <alignment horizontal="center" vertical="center" wrapText="1"/>
    </xf>
    <xf numFmtId="175" fontId="19" fillId="24" borderId="11" xfId="0" applyNumberFormat="1" applyFont="1" applyFill="1" applyBorder="1" applyAlignment="1">
      <alignment horizontal="center" vertical="center" wrapText="1"/>
    </xf>
    <xf numFmtId="172" fontId="19" fillId="0" borderId="11" xfId="0" applyNumberFormat="1" applyFont="1" applyFill="1" applyBorder="1" applyAlignment="1">
      <alignment horizontal="center" vertical="center" textRotation="90" wrapText="1"/>
    </xf>
  </cellXfs>
  <cellStyles count="472">
    <cellStyle name="Normal" xfId="0"/>
    <cellStyle name="20% - Акцент1" xfId="15"/>
    <cellStyle name="20% - Акцент1 10" xfId="16"/>
    <cellStyle name="20% - Акцент1 2" xfId="17"/>
    <cellStyle name="20% - Акцент1 3" xfId="18"/>
    <cellStyle name="20% - Акцент1 4" xfId="19"/>
    <cellStyle name="20% - Акцент1 5" xfId="20"/>
    <cellStyle name="20% - Акцент1 6" xfId="21"/>
    <cellStyle name="20% - Акцент1 7" xfId="22"/>
    <cellStyle name="20% - Акцент1 8" xfId="23"/>
    <cellStyle name="20% - Акцент1 9" xfId="24"/>
    <cellStyle name="20% - Акцент2" xfId="25"/>
    <cellStyle name="20% - Акцент2 10" xfId="26"/>
    <cellStyle name="20% - Акцент2 2" xfId="27"/>
    <cellStyle name="20% - Акцент2 3" xfId="28"/>
    <cellStyle name="20% - Акцент2 4" xfId="29"/>
    <cellStyle name="20% - Акцент2 5" xfId="30"/>
    <cellStyle name="20% - Акцент2 6" xfId="31"/>
    <cellStyle name="20% - Акцент2 7" xfId="32"/>
    <cellStyle name="20% - Акцент2 8" xfId="33"/>
    <cellStyle name="20% - Акцент2 9" xfId="34"/>
    <cellStyle name="20% - Акцент3" xfId="35"/>
    <cellStyle name="20% - Акцент3 10" xfId="36"/>
    <cellStyle name="20% - Акцент3 2" xfId="37"/>
    <cellStyle name="20% - Акцент3 3" xfId="38"/>
    <cellStyle name="20% - Акцент3 4" xfId="39"/>
    <cellStyle name="20% - Акцент3 5" xfId="40"/>
    <cellStyle name="20% - Акцент3 6" xfId="41"/>
    <cellStyle name="20% - Акцент3 7" xfId="42"/>
    <cellStyle name="20% - Акцент3 8" xfId="43"/>
    <cellStyle name="20% - Акцент3 9" xfId="44"/>
    <cellStyle name="20% - Акцент4" xfId="45"/>
    <cellStyle name="20% - Акцент4 10" xfId="46"/>
    <cellStyle name="20% - Акцент4 2" xfId="47"/>
    <cellStyle name="20% - Акцент4 3" xfId="48"/>
    <cellStyle name="20% - Акцент4 4" xfId="49"/>
    <cellStyle name="20% - Акцент4 5" xfId="50"/>
    <cellStyle name="20% - Акцент4 6" xfId="51"/>
    <cellStyle name="20% - Акцент4 7" xfId="52"/>
    <cellStyle name="20% - Акцент4 8" xfId="53"/>
    <cellStyle name="20% - Акцент4 9" xfId="54"/>
    <cellStyle name="20% - Акцент5" xfId="55"/>
    <cellStyle name="20% - Акцент5 10" xfId="56"/>
    <cellStyle name="20% - Акцент5 2" xfId="57"/>
    <cellStyle name="20% - Акцент5 3" xfId="58"/>
    <cellStyle name="20% - Акцент5 4" xfId="59"/>
    <cellStyle name="20% - Акцент5 5" xfId="60"/>
    <cellStyle name="20% - Акцент5 6" xfId="61"/>
    <cellStyle name="20% - Акцент5 7" xfId="62"/>
    <cellStyle name="20% - Акцент5 8" xfId="63"/>
    <cellStyle name="20% - Акцент5 9" xfId="64"/>
    <cellStyle name="20% - Акцент6" xfId="65"/>
    <cellStyle name="20% - Акцент6 10" xfId="66"/>
    <cellStyle name="20% - Акцент6 2" xfId="67"/>
    <cellStyle name="20% - Акцент6 3" xfId="68"/>
    <cellStyle name="20% - Акцент6 4" xfId="69"/>
    <cellStyle name="20% - Акцент6 5" xfId="70"/>
    <cellStyle name="20% - Акцент6 6" xfId="71"/>
    <cellStyle name="20% - Акцент6 7" xfId="72"/>
    <cellStyle name="20% - Акцент6 8" xfId="73"/>
    <cellStyle name="20% - Акцент6 9" xfId="74"/>
    <cellStyle name="40% - Акцент1" xfId="75"/>
    <cellStyle name="40% - Акцент1 10" xfId="76"/>
    <cellStyle name="40% - Акцент1 2" xfId="77"/>
    <cellStyle name="40% - Акцент1 3" xfId="78"/>
    <cellStyle name="40% - Акцент1 4" xfId="79"/>
    <cellStyle name="40% - Акцент1 5" xfId="80"/>
    <cellStyle name="40% - Акцент1 6" xfId="81"/>
    <cellStyle name="40% - Акцент1 7" xfId="82"/>
    <cellStyle name="40% - Акцент1 8" xfId="83"/>
    <cellStyle name="40% - Акцент1 9" xfId="84"/>
    <cellStyle name="40% - Акцент2" xfId="85"/>
    <cellStyle name="40% - Акцент2 10" xfId="86"/>
    <cellStyle name="40% - Акцент2 2" xfId="87"/>
    <cellStyle name="40% - Акцент2 3" xfId="88"/>
    <cellStyle name="40% - Акцент2 4" xfId="89"/>
    <cellStyle name="40% - Акцент2 5" xfId="90"/>
    <cellStyle name="40% - Акцент2 6" xfId="91"/>
    <cellStyle name="40% - Акцент2 7" xfId="92"/>
    <cellStyle name="40% - Акцент2 8" xfId="93"/>
    <cellStyle name="40% - Акцент2 9" xfId="94"/>
    <cellStyle name="40% - Акцент3" xfId="95"/>
    <cellStyle name="40% - Акцент3 10" xfId="96"/>
    <cellStyle name="40% - Акцент3 2" xfId="97"/>
    <cellStyle name="40% - Акцент3 3" xfId="98"/>
    <cellStyle name="40% - Акцент3 4" xfId="99"/>
    <cellStyle name="40% - Акцент3 5" xfId="100"/>
    <cellStyle name="40% - Акцент3 6" xfId="101"/>
    <cellStyle name="40% - Акцент3 7" xfId="102"/>
    <cellStyle name="40% - Акцент3 8" xfId="103"/>
    <cellStyle name="40% - Акцент3 9" xfId="104"/>
    <cellStyle name="40% - Акцент4" xfId="105"/>
    <cellStyle name="40% - Акцент4 10" xfId="106"/>
    <cellStyle name="40% - Акцент4 2" xfId="107"/>
    <cellStyle name="40% - Акцент4 3" xfId="108"/>
    <cellStyle name="40% - Акцент4 4" xfId="109"/>
    <cellStyle name="40% - Акцент4 5" xfId="110"/>
    <cellStyle name="40% - Акцент4 6" xfId="111"/>
    <cellStyle name="40% - Акцент4 7" xfId="112"/>
    <cellStyle name="40% - Акцент4 8" xfId="113"/>
    <cellStyle name="40% - Акцент4 9" xfId="114"/>
    <cellStyle name="40% - Акцент5" xfId="115"/>
    <cellStyle name="40% - Акцент5 10" xfId="116"/>
    <cellStyle name="40% - Акцент5 2" xfId="117"/>
    <cellStyle name="40% - Акцент5 3" xfId="118"/>
    <cellStyle name="40% - Акцент5 4" xfId="119"/>
    <cellStyle name="40% - Акцент5 5" xfId="120"/>
    <cellStyle name="40% - Акцент5 6" xfId="121"/>
    <cellStyle name="40% - Акцент5 7" xfId="122"/>
    <cellStyle name="40% - Акцент5 8" xfId="123"/>
    <cellStyle name="40% - Акцент5 9" xfId="124"/>
    <cellStyle name="40% - Акцент6" xfId="125"/>
    <cellStyle name="40% - Акцент6 10" xfId="126"/>
    <cellStyle name="40% - Акцент6 2" xfId="127"/>
    <cellStyle name="40% - Акцент6 3" xfId="128"/>
    <cellStyle name="40% - Акцент6 4" xfId="129"/>
    <cellStyle name="40% - Акцент6 5" xfId="130"/>
    <cellStyle name="40% - Акцент6 6" xfId="131"/>
    <cellStyle name="40% - Акцент6 7" xfId="132"/>
    <cellStyle name="40% - Акцент6 8" xfId="133"/>
    <cellStyle name="40% - Акцент6 9" xfId="134"/>
    <cellStyle name="60% - Акцент1" xfId="135"/>
    <cellStyle name="60% - Акцент1 10" xfId="136"/>
    <cellStyle name="60% - Акцент1 2" xfId="137"/>
    <cellStyle name="60% - Акцент1 3" xfId="138"/>
    <cellStyle name="60% - Акцент1 4" xfId="139"/>
    <cellStyle name="60% - Акцент1 5" xfId="140"/>
    <cellStyle name="60% - Акцент1 6" xfId="141"/>
    <cellStyle name="60% - Акцент1 7" xfId="142"/>
    <cellStyle name="60% - Акцент1 8" xfId="143"/>
    <cellStyle name="60% - Акцент1 9" xfId="144"/>
    <cellStyle name="60% - Акцент2" xfId="145"/>
    <cellStyle name="60% - Акцент2 10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/>
    <cellStyle name="60% - Акцент3 10" xfId="156"/>
    <cellStyle name="60% - Акцент3 2" xfId="157"/>
    <cellStyle name="60% - Акцент3 3" xfId="158"/>
    <cellStyle name="60% - Акцент3 4" xfId="159"/>
    <cellStyle name="60% - Акцент3 5" xfId="160"/>
    <cellStyle name="60% - Акцент3 6" xfId="161"/>
    <cellStyle name="60% - Акцент3 7" xfId="162"/>
    <cellStyle name="60% - Акцент3 8" xfId="163"/>
    <cellStyle name="60% - Акцент3 9" xfId="164"/>
    <cellStyle name="60% - Акцент4" xfId="165"/>
    <cellStyle name="60% - Акцент4 10" xfId="166"/>
    <cellStyle name="60% - Акцент4 2" xfId="167"/>
    <cellStyle name="60% - Акцент4 3" xfId="168"/>
    <cellStyle name="60% - Акцент4 4" xfId="169"/>
    <cellStyle name="60% - Акцент4 5" xfId="170"/>
    <cellStyle name="60% - Акцент4 6" xfId="171"/>
    <cellStyle name="60% - Акцент4 7" xfId="172"/>
    <cellStyle name="60% - Акцент4 8" xfId="173"/>
    <cellStyle name="60% - Акцент4 9" xfId="174"/>
    <cellStyle name="60% - Акцент5" xfId="175"/>
    <cellStyle name="60% - Акцент5 10" xfId="176"/>
    <cellStyle name="60% - Акцент5 2" xfId="177"/>
    <cellStyle name="60% - Акцент5 3" xfId="178"/>
    <cellStyle name="60% - Акцент5 4" xfId="179"/>
    <cellStyle name="60% - Акцент5 5" xfId="180"/>
    <cellStyle name="60% - Акцент5 6" xfId="181"/>
    <cellStyle name="60% - Акцент5 7" xfId="182"/>
    <cellStyle name="60% - Акцент5 8" xfId="183"/>
    <cellStyle name="60% - Акцент5 9" xfId="184"/>
    <cellStyle name="60% - Акцент6" xfId="185"/>
    <cellStyle name="60% - Акцент6 10" xfId="186"/>
    <cellStyle name="60% - Акцент6 2" xfId="187"/>
    <cellStyle name="60% - Акцент6 3" xfId="188"/>
    <cellStyle name="60% - Акцент6 4" xfId="189"/>
    <cellStyle name="60% - Акцент6 5" xfId="190"/>
    <cellStyle name="60% - Акцент6 6" xfId="191"/>
    <cellStyle name="60% - Акцент6 7" xfId="192"/>
    <cellStyle name="60% - Акцент6 8" xfId="193"/>
    <cellStyle name="60% - Акцент6 9" xfId="194"/>
    <cellStyle name="Акцент1" xfId="195"/>
    <cellStyle name="Акцент1 10" xfId="196"/>
    <cellStyle name="Акцент1 2" xfId="197"/>
    <cellStyle name="Акцент1 3" xfId="198"/>
    <cellStyle name="Акцент1 4" xfId="199"/>
    <cellStyle name="Акцент1 5" xfId="200"/>
    <cellStyle name="Акцент1 6" xfId="201"/>
    <cellStyle name="Акцент1 7" xfId="202"/>
    <cellStyle name="Акцент1 8" xfId="203"/>
    <cellStyle name="Акцент1 9" xfId="204"/>
    <cellStyle name="Акцент2" xfId="205"/>
    <cellStyle name="Акцент2 10" xfId="206"/>
    <cellStyle name="Акцент2 2" xfId="207"/>
    <cellStyle name="Акцент2 3" xfId="208"/>
    <cellStyle name="Акцент2 4" xfId="209"/>
    <cellStyle name="Акцент2 5" xfId="210"/>
    <cellStyle name="Акцент2 6" xfId="211"/>
    <cellStyle name="Акцент2 7" xfId="212"/>
    <cellStyle name="Акцент2 8" xfId="213"/>
    <cellStyle name="Акцент2 9" xfId="214"/>
    <cellStyle name="Акцент3" xfId="215"/>
    <cellStyle name="Акцент3 10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10" xfId="226"/>
    <cellStyle name="Акцент4 2" xfId="227"/>
    <cellStyle name="Акцент4 3" xfId="228"/>
    <cellStyle name="Акцент4 4" xfId="229"/>
    <cellStyle name="Акцент4 5" xfId="230"/>
    <cellStyle name="Акцент4 6" xfId="231"/>
    <cellStyle name="Акцент4 7" xfId="232"/>
    <cellStyle name="Акцент4 8" xfId="233"/>
    <cellStyle name="Акцент4 9" xfId="234"/>
    <cellStyle name="Акцент5" xfId="235"/>
    <cellStyle name="Акцент5 10" xfId="236"/>
    <cellStyle name="Акцент5 2" xfId="237"/>
    <cellStyle name="Акцент5 3" xfId="238"/>
    <cellStyle name="Акцент5 4" xfId="239"/>
    <cellStyle name="Акцент5 5" xfId="240"/>
    <cellStyle name="Акцент5 6" xfId="241"/>
    <cellStyle name="Акцент5 7" xfId="242"/>
    <cellStyle name="Акцент5 8" xfId="243"/>
    <cellStyle name="Акцент5 9" xfId="244"/>
    <cellStyle name="Акцент6" xfId="245"/>
    <cellStyle name="Акцент6 10" xfId="246"/>
    <cellStyle name="Акцент6 2" xfId="247"/>
    <cellStyle name="Акцент6 3" xfId="248"/>
    <cellStyle name="Акцент6 4" xfId="249"/>
    <cellStyle name="Акцент6 5" xfId="250"/>
    <cellStyle name="Акцент6 6" xfId="251"/>
    <cellStyle name="Акцент6 7" xfId="252"/>
    <cellStyle name="Акцент6 8" xfId="253"/>
    <cellStyle name="Акцент6 9" xfId="254"/>
    <cellStyle name="Ввод " xfId="255"/>
    <cellStyle name="Ввод  10" xfId="256"/>
    <cellStyle name="Ввод  2" xfId="257"/>
    <cellStyle name="Ввод  3" xfId="258"/>
    <cellStyle name="Ввод  4" xfId="259"/>
    <cellStyle name="Ввод  5" xfId="260"/>
    <cellStyle name="Ввод  6" xfId="261"/>
    <cellStyle name="Ввод  7" xfId="262"/>
    <cellStyle name="Ввод  8" xfId="263"/>
    <cellStyle name="Ввод  9" xfId="264"/>
    <cellStyle name="Вывод" xfId="265"/>
    <cellStyle name="Вывод 10" xfId="266"/>
    <cellStyle name="Вывод 2" xfId="267"/>
    <cellStyle name="Вывод 3" xfId="268"/>
    <cellStyle name="Вывод 4" xfId="269"/>
    <cellStyle name="Вывод 5" xfId="270"/>
    <cellStyle name="Вывод 6" xfId="271"/>
    <cellStyle name="Вывод 7" xfId="272"/>
    <cellStyle name="Вывод 8" xfId="273"/>
    <cellStyle name="Вывод 9" xfId="274"/>
    <cellStyle name="Вычисление" xfId="275"/>
    <cellStyle name="Вычисление 10" xfId="276"/>
    <cellStyle name="Вычисление 2" xfId="277"/>
    <cellStyle name="Вычисление 3" xfId="278"/>
    <cellStyle name="Вычисление 4" xfId="279"/>
    <cellStyle name="Вычисление 5" xfId="280"/>
    <cellStyle name="Вычисление 6" xfId="281"/>
    <cellStyle name="Вычисление 7" xfId="282"/>
    <cellStyle name="Вычисление 8" xfId="283"/>
    <cellStyle name="Вычисление 9" xfId="284"/>
    <cellStyle name="Hyperlink" xfId="285"/>
    <cellStyle name="Currency" xfId="286"/>
    <cellStyle name="Currency [0]" xfId="287"/>
    <cellStyle name="Заголовок 1" xfId="288"/>
    <cellStyle name="Заголовок 1 10" xfId="289"/>
    <cellStyle name="Заголовок 1 2" xfId="290"/>
    <cellStyle name="Заголовок 1 3" xfId="291"/>
    <cellStyle name="Заголовок 1 4" xfId="292"/>
    <cellStyle name="Заголовок 1 5" xfId="293"/>
    <cellStyle name="Заголовок 1 6" xfId="294"/>
    <cellStyle name="Заголовок 1 7" xfId="295"/>
    <cellStyle name="Заголовок 1 8" xfId="296"/>
    <cellStyle name="Заголовок 1 9" xfId="297"/>
    <cellStyle name="Заголовок 2" xfId="298"/>
    <cellStyle name="Заголовок 2 10" xfId="299"/>
    <cellStyle name="Заголовок 2 2" xfId="300"/>
    <cellStyle name="Заголовок 2 3" xfId="301"/>
    <cellStyle name="Заголовок 2 4" xfId="302"/>
    <cellStyle name="Заголовок 2 5" xfId="303"/>
    <cellStyle name="Заголовок 2 6" xfId="304"/>
    <cellStyle name="Заголовок 2 7" xfId="305"/>
    <cellStyle name="Заголовок 2 8" xfId="306"/>
    <cellStyle name="Заголовок 2 9" xfId="307"/>
    <cellStyle name="Заголовок 3" xfId="308"/>
    <cellStyle name="Заголовок 3 10" xfId="309"/>
    <cellStyle name="Заголовок 3 2" xfId="310"/>
    <cellStyle name="Заголовок 3 3" xfId="311"/>
    <cellStyle name="Заголовок 3 4" xfId="312"/>
    <cellStyle name="Заголовок 3 5" xfId="313"/>
    <cellStyle name="Заголовок 3 6" xfId="314"/>
    <cellStyle name="Заголовок 3 7" xfId="315"/>
    <cellStyle name="Заголовок 3 8" xfId="316"/>
    <cellStyle name="Заголовок 3 9" xfId="317"/>
    <cellStyle name="Заголовок 4" xfId="318"/>
    <cellStyle name="Заголовок 4 10" xfId="319"/>
    <cellStyle name="Заголовок 4 2" xfId="320"/>
    <cellStyle name="Заголовок 4 3" xfId="321"/>
    <cellStyle name="Заголовок 4 4" xfId="322"/>
    <cellStyle name="Заголовок 4 5" xfId="323"/>
    <cellStyle name="Заголовок 4 6" xfId="324"/>
    <cellStyle name="Заголовок 4 7" xfId="325"/>
    <cellStyle name="Заголовок 4 8" xfId="326"/>
    <cellStyle name="Заголовок 4 9" xfId="327"/>
    <cellStyle name="Итог" xfId="328"/>
    <cellStyle name="Итог 10" xfId="329"/>
    <cellStyle name="Итог 2" xfId="330"/>
    <cellStyle name="Итог 3" xfId="331"/>
    <cellStyle name="Итог 4" xfId="332"/>
    <cellStyle name="Итог 5" xfId="333"/>
    <cellStyle name="Итог 6" xfId="334"/>
    <cellStyle name="Итог 7" xfId="335"/>
    <cellStyle name="Итог 8" xfId="336"/>
    <cellStyle name="Итог 9" xfId="337"/>
    <cellStyle name="Контрольная ячейка" xfId="338"/>
    <cellStyle name="Контрольная ячейка 10" xfId="339"/>
    <cellStyle name="Контрольная ячейка 2" xfId="340"/>
    <cellStyle name="Контрольная ячейка 3" xfId="341"/>
    <cellStyle name="Контрольная ячейка 4" xfId="342"/>
    <cellStyle name="Контрольная ячейка 5" xfId="343"/>
    <cellStyle name="Контрольная ячейка 6" xfId="344"/>
    <cellStyle name="Контрольная ячейка 7" xfId="345"/>
    <cellStyle name="Контрольная ячейка 8" xfId="346"/>
    <cellStyle name="Контрольная ячейка 9" xfId="347"/>
    <cellStyle name="Название" xfId="348"/>
    <cellStyle name="Название 10" xfId="349"/>
    <cellStyle name="Название 2" xfId="350"/>
    <cellStyle name="Название 3" xfId="351"/>
    <cellStyle name="Название 4" xfId="352"/>
    <cellStyle name="Название 5" xfId="353"/>
    <cellStyle name="Название 6" xfId="354"/>
    <cellStyle name="Название 7" xfId="355"/>
    <cellStyle name="Название 8" xfId="356"/>
    <cellStyle name="Название 9" xfId="357"/>
    <cellStyle name="Нейтральный" xfId="358"/>
    <cellStyle name="Нейтральный 10" xfId="359"/>
    <cellStyle name="Нейтральный 2" xfId="360"/>
    <cellStyle name="Нейтральный 3" xfId="361"/>
    <cellStyle name="Нейтральный 4" xfId="362"/>
    <cellStyle name="Нейтральный 5" xfId="363"/>
    <cellStyle name="Нейтральный 6" xfId="364"/>
    <cellStyle name="Нейтральный 7" xfId="365"/>
    <cellStyle name="Нейтральный 8" xfId="366"/>
    <cellStyle name="Нейтральный 9" xfId="367"/>
    <cellStyle name="Обычный 10" xfId="368"/>
    <cellStyle name="Обычный 10 2" xfId="369"/>
    <cellStyle name="Обычный 2" xfId="370"/>
    <cellStyle name="Обычный 2 10" xfId="371"/>
    <cellStyle name="Обычный 2 2" xfId="372"/>
    <cellStyle name="Обычный 2 3" xfId="373"/>
    <cellStyle name="Обычный 2 4" xfId="374"/>
    <cellStyle name="Обычный 2 5" xfId="375"/>
    <cellStyle name="Обычный 2 6" xfId="376"/>
    <cellStyle name="Обычный 2 7" xfId="377"/>
    <cellStyle name="Обычный 2 8" xfId="378"/>
    <cellStyle name="Обычный 2 9" xfId="379"/>
    <cellStyle name="Обычный 3" xfId="380"/>
    <cellStyle name="Обычный 3 2" xfId="381"/>
    <cellStyle name="Обычный 3 3" xfId="382"/>
    <cellStyle name="Обычный 3 4" xfId="383"/>
    <cellStyle name="Обычный 3 5" xfId="384"/>
    <cellStyle name="Обычный 3 6" xfId="385"/>
    <cellStyle name="Обычный 3 7" xfId="386"/>
    <cellStyle name="Обычный 3 8" xfId="387"/>
    <cellStyle name="Обычный 3 9" xfId="388"/>
    <cellStyle name="Обычный 4" xfId="389"/>
    <cellStyle name="Обычный 4 2" xfId="390"/>
    <cellStyle name="Обычный 4 3" xfId="391"/>
    <cellStyle name="Обычный 4 4" xfId="392"/>
    <cellStyle name="Обычный 4 5" xfId="393"/>
    <cellStyle name="Обычный 4 6" xfId="394"/>
    <cellStyle name="Обычный 4 7" xfId="395"/>
    <cellStyle name="Обычный 4 8" xfId="396"/>
    <cellStyle name="Обычный 5" xfId="397"/>
    <cellStyle name="Обычный 5 2" xfId="398"/>
    <cellStyle name="Обычный 5 3" xfId="399"/>
    <cellStyle name="Обычный 5 4" xfId="400"/>
    <cellStyle name="Обычный 5 5" xfId="401"/>
    <cellStyle name="Обычный 5 6" xfId="402"/>
    <cellStyle name="Обычный 5 7" xfId="403"/>
    <cellStyle name="Обычный 6" xfId="404"/>
    <cellStyle name="Обычный 6 2" xfId="405"/>
    <cellStyle name="Обычный 6 3" xfId="406"/>
    <cellStyle name="Обычный 6 4" xfId="407"/>
    <cellStyle name="Обычный 6 5" xfId="408"/>
    <cellStyle name="Обычный 6 6" xfId="409"/>
    <cellStyle name="Обычный 7" xfId="410"/>
    <cellStyle name="Обычный 7 2" xfId="411"/>
    <cellStyle name="Обычный 7 3" xfId="412"/>
    <cellStyle name="Обычный 7 4" xfId="413"/>
    <cellStyle name="Обычный 7 5" xfId="414"/>
    <cellStyle name="Обычный 8" xfId="415"/>
    <cellStyle name="Обычный 8 2" xfId="416"/>
    <cellStyle name="Обычный 8 3" xfId="417"/>
    <cellStyle name="Обычный 8 4" xfId="418"/>
    <cellStyle name="Обычный 9" xfId="419"/>
    <cellStyle name="Обычный 9 2" xfId="420"/>
    <cellStyle name="Обычный 9 3" xfId="421"/>
    <cellStyle name="Followed Hyperlink" xfId="422"/>
    <cellStyle name="Плохой" xfId="423"/>
    <cellStyle name="Плохой 10" xfId="424"/>
    <cellStyle name="Плохой 2" xfId="425"/>
    <cellStyle name="Плохой 3" xfId="426"/>
    <cellStyle name="Плохой 4" xfId="427"/>
    <cellStyle name="Плохой 5" xfId="428"/>
    <cellStyle name="Плохой 6" xfId="429"/>
    <cellStyle name="Плохой 7" xfId="430"/>
    <cellStyle name="Плохой 8" xfId="431"/>
    <cellStyle name="Плохой 9" xfId="432"/>
    <cellStyle name="Пояснение" xfId="433"/>
    <cellStyle name="Пояснение 10" xfId="434"/>
    <cellStyle name="Пояснение 2" xfId="435"/>
    <cellStyle name="Пояснение 3" xfId="436"/>
    <cellStyle name="Пояснение 4" xfId="437"/>
    <cellStyle name="Пояснение 5" xfId="438"/>
    <cellStyle name="Пояснение 6" xfId="439"/>
    <cellStyle name="Пояснение 7" xfId="440"/>
    <cellStyle name="Пояснение 8" xfId="441"/>
    <cellStyle name="Пояснение 9" xfId="442"/>
    <cellStyle name="Примечание" xfId="443"/>
    <cellStyle name="Примечание 10" xfId="444"/>
    <cellStyle name="Примечание 2" xfId="445"/>
    <cellStyle name="Примечание 3" xfId="446"/>
    <cellStyle name="Примечание 4" xfId="447"/>
    <cellStyle name="Примечание 5" xfId="448"/>
    <cellStyle name="Примечание 6" xfId="449"/>
    <cellStyle name="Примечание 7" xfId="450"/>
    <cellStyle name="Примечание 8" xfId="451"/>
    <cellStyle name="Примечание 9" xfId="452"/>
    <cellStyle name="Percent" xfId="453"/>
    <cellStyle name="Связанная ячейка" xfId="454"/>
    <cellStyle name="Связанная ячейка 10" xfId="455"/>
    <cellStyle name="Связанная ячейка 2" xfId="456"/>
    <cellStyle name="Связанная ячейка 3" xfId="457"/>
    <cellStyle name="Связанная ячейка 4" xfId="458"/>
    <cellStyle name="Связанная ячейка 5" xfId="459"/>
    <cellStyle name="Связанная ячейка 6" xfId="460"/>
    <cellStyle name="Связанная ячейка 7" xfId="461"/>
    <cellStyle name="Связанная ячейка 8" xfId="462"/>
    <cellStyle name="Связанная ячейка 9" xfId="463"/>
    <cellStyle name="Текст предупреждения" xfId="464"/>
    <cellStyle name="Текст предупреждения 10" xfId="465"/>
    <cellStyle name="Текст предупреждения 2" xfId="466"/>
    <cellStyle name="Текст предупреждения 3" xfId="467"/>
    <cellStyle name="Текст предупреждения 4" xfId="468"/>
    <cellStyle name="Текст предупреждения 5" xfId="469"/>
    <cellStyle name="Текст предупреждения 6" xfId="470"/>
    <cellStyle name="Текст предупреждения 7" xfId="471"/>
    <cellStyle name="Текст предупреждения 8" xfId="472"/>
    <cellStyle name="Текст предупреждения 9" xfId="473"/>
    <cellStyle name="Comma" xfId="474"/>
    <cellStyle name="Comma [0]" xfId="475"/>
    <cellStyle name="Хороший" xfId="476"/>
    <cellStyle name="Хороший 10" xfId="477"/>
    <cellStyle name="Хороший 2" xfId="478"/>
    <cellStyle name="Хороший 3" xfId="479"/>
    <cellStyle name="Хороший 4" xfId="480"/>
    <cellStyle name="Хороший 5" xfId="481"/>
    <cellStyle name="Хороший 6" xfId="482"/>
    <cellStyle name="Хороший 7" xfId="483"/>
    <cellStyle name="Хороший 8" xfId="484"/>
    <cellStyle name="Хороший 9" xfId="4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6"/>
  <sheetViews>
    <sheetView zoomScale="85" zoomScaleNormal="85" zoomScalePageLayoutView="0" workbookViewId="0" topLeftCell="A1">
      <selection activeCell="D6" sqref="D6"/>
    </sheetView>
  </sheetViews>
  <sheetFormatPr defaultColWidth="9.00390625" defaultRowHeight="12.75"/>
  <cols>
    <col min="1" max="1" width="4.625" style="11" customWidth="1"/>
    <col min="2" max="2" width="52.875" style="24" customWidth="1"/>
    <col min="3" max="3" width="6.625" style="11" customWidth="1"/>
    <col min="4" max="4" width="4.75390625" style="11" customWidth="1"/>
    <col min="5" max="5" width="4.125" style="11" customWidth="1"/>
    <col min="6" max="6" width="15.375" style="11" customWidth="1"/>
    <col min="7" max="7" width="5.625" style="11" customWidth="1"/>
    <col min="8" max="8" width="15.375" style="180" customWidth="1"/>
    <col min="9" max="9" width="14.25390625" style="11" customWidth="1"/>
    <col min="10" max="16384" width="9.125" style="11" customWidth="1"/>
  </cols>
  <sheetData>
    <row r="1" spans="1:11" ht="15.75">
      <c r="A1" s="13"/>
      <c r="B1" s="13"/>
      <c r="C1" s="228" t="s">
        <v>160</v>
      </c>
      <c r="D1" s="228"/>
      <c r="E1" s="228"/>
      <c r="F1" s="228"/>
      <c r="G1" s="228"/>
      <c r="H1" s="228"/>
      <c r="I1" s="228"/>
      <c r="J1" s="228"/>
      <c r="K1" s="228"/>
    </row>
    <row r="2" spans="1:11" ht="15.75">
      <c r="A2" s="13"/>
      <c r="B2" s="13"/>
      <c r="C2" s="228" t="s">
        <v>87</v>
      </c>
      <c r="D2" s="228"/>
      <c r="E2" s="228"/>
      <c r="F2" s="228"/>
      <c r="G2" s="228"/>
      <c r="H2" s="228"/>
      <c r="I2" s="228"/>
      <c r="J2" s="228"/>
      <c r="K2" s="228"/>
    </row>
    <row r="3" spans="1:11" ht="15.75">
      <c r="A3" s="13"/>
      <c r="B3" s="13"/>
      <c r="C3" s="228" t="s">
        <v>215</v>
      </c>
      <c r="D3" s="228"/>
      <c r="E3" s="228"/>
      <c r="F3" s="228"/>
      <c r="G3" s="228"/>
      <c r="H3" s="228"/>
      <c r="I3" s="228"/>
      <c r="J3" s="228"/>
      <c r="K3" s="228"/>
    </row>
    <row r="4" spans="1:11" ht="15.75">
      <c r="A4" s="13"/>
      <c r="B4" s="13"/>
      <c r="C4" s="228" t="s">
        <v>216</v>
      </c>
      <c r="D4" s="228"/>
      <c r="E4" s="228"/>
      <c r="F4" s="228"/>
      <c r="G4" s="228"/>
      <c r="H4" s="228"/>
      <c r="I4" s="207"/>
      <c r="J4" s="207"/>
      <c r="K4" s="207"/>
    </row>
    <row r="5" spans="1:11" ht="15.75">
      <c r="A5" s="13"/>
      <c r="B5" s="13"/>
      <c r="C5" s="13"/>
      <c r="D5" s="228" t="s">
        <v>244</v>
      </c>
      <c r="E5" s="230"/>
      <c r="F5" s="230"/>
      <c r="G5" s="230"/>
      <c r="H5" s="230"/>
      <c r="I5" s="228"/>
      <c r="J5" s="228"/>
      <c r="K5" s="228"/>
    </row>
    <row r="6" spans="1:11" ht="15.75">
      <c r="A6" s="13"/>
      <c r="B6" s="13"/>
      <c r="C6" s="13"/>
      <c r="D6" s="207"/>
      <c r="E6" s="208"/>
      <c r="F6" s="208"/>
      <c r="G6" s="208"/>
      <c r="H6" s="208"/>
      <c r="I6" s="207"/>
      <c r="J6" s="207"/>
      <c r="K6" s="207"/>
    </row>
    <row r="7" spans="1:8" ht="15.75" customHeight="1">
      <c r="A7" s="229" t="s">
        <v>173</v>
      </c>
      <c r="B7" s="229"/>
      <c r="C7" s="229"/>
      <c r="D7" s="229"/>
      <c r="E7" s="229"/>
      <c r="F7" s="229"/>
      <c r="G7" s="229"/>
      <c r="H7" s="229"/>
    </row>
    <row r="8" spans="3:8" ht="15.75">
      <c r="C8" s="12"/>
      <c r="D8" s="12"/>
      <c r="E8" s="12"/>
      <c r="F8" s="12"/>
      <c r="G8" s="12"/>
      <c r="H8" s="202"/>
    </row>
    <row r="9" ht="15.75">
      <c r="H9" s="203" t="s">
        <v>0</v>
      </c>
    </row>
    <row r="10" spans="1:8" s="186" customFormat="1" ht="28.5">
      <c r="A10" s="54"/>
      <c r="B10" s="68" t="s">
        <v>1</v>
      </c>
      <c r="C10" s="68" t="s">
        <v>2</v>
      </c>
      <c r="D10" s="54" t="s">
        <v>102</v>
      </c>
      <c r="E10" s="54" t="s">
        <v>103</v>
      </c>
      <c r="F10" s="54" t="s">
        <v>135</v>
      </c>
      <c r="G10" s="54" t="s">
        <v>105</v>
      </c>
      <c r="H10" s="109" t="s">
        <v>106</v>
      </c>
    </row>
    <row r="11" spans="1:8" ht="15">
      <c r="A11" s="1" t="s">
        <v>3</v>
      </c>
      <c r="B11" s="1" t="s">
        <v>4</v>
      </c>
      <c r="C11" s="1" t="s">
        <v>5</v>
      </c>
      <c r="D11" s="1" t="s">
        <v>6</v>
      </c>
      <c r="E11" s="1" t="s">
        <v>7</v>
      </c>
      <c r="F11" s="1" t="s">
        <v>8</v>
      </c>
      <c r="G11" s="1" t="s">
        <v>9</v>
      </c>
      <c r="H11" s="204" t="s">
        <v>150</v>
      </c>
    </row>
    <row r="12" spans="1:8" s="186" customFormat="1" ht="42.75">
      <c r="A12" s="54" t="s">
        <v>13</v>
      </c>
      <c r="B12" s="55" t="s">
        <v>205</v>
      </c>
      <c r="C12" s="73">
        <v>403</v>
      </c>
      <c r="D12" s="74"/>
      <c r="E12" s="74"/>
      <c r="F12" s="75"/>
      <c r="G12" s="74"/>
      <c r="H12" s="109">
        <f>H13+H113+H121</f>
        <v>39734.5409</v>
      </c>
    </row>
    <row r="13" spans="1:8" ht="15.75">
      <c r="A13" s="54" t="s">
        <v>14</v>
      </c>
      <c r="B13" s="55" t="s">
        <v>206</v>
      </c>
      <c r="C13" s="73">
        <v>403</v>
      </c>
      <c r="D13" s="74"/>
      <c r="E13" s="74"/>
      <c r="F13" s="75"/>
      <c r="G13" s="74"/>
      <c r="H13" s="109">
        <f>H14+H40+H47+H56+H61+H86+H108+H97+H102+H91</f>
        <v>18482.040900000004</v>
      </c>
    </row>
    <row r="14" spans="1:8" ht="15.75">
      <c r="A14" s="56"/>
      <c r="B14" s="55" t="s">
        <v>15</v>
      </c>
      <c r="C14" s="73">
        <v>403</v>
      </c>
      <c r="D14" s="76" t="s">
        <v>16</v>
      </c>
      <c r="E14" s="76"/>
      <c r="F14" s="77"/>
      <c r="G14" s="76"/>
      <c r="H14" s="110">
        <f>H15+H21+H26+H31</f>
        <v>2873.5000000000005</v>
      </c>
    </row>
    <row r="15" spans="1:8" s="187" customFormat="1" ht="60">
      <c r="A15" s="4"/>
      <c r="B15" s="3" t="s">
        <v>18</v>
      </c>
      <c r="C15" s="78">
        <v>403</v>
      </c>
      <c r="D15" s="79" t="s">
        <v>16</v>
      </c>
      <c r="E15" s="79" t="s">
        <v>19</v>
      </c>
      <c r="F15" s="80"/>
      <c r="G15" s="79"/>
      <c r="H15" s="111">
        <f>H16</f>
        <v>2121.0000000000005</v>
      </c>
    </row>
    <row r="16" spans="1:8" s="188" customFormat="1" ht="30">
      <c r="A16" s="59"/>
      <c r="B16" s="60" t="s">
        <v>51</v>
      </c>
      <c r="C16" s="81">
        <v>403</v>
      </c>
      <c r="D16" s="82" t="s">
        <v>16</v>
      </c>
      <c r="E16" s="82" t="s">
        <v>19</v>
      </c>
      <c r="F16" s="83" t="s">
        <v>111</v>
      </c>
      <c r="G16" s="82"/>
      <c r="H16" s="112">
        <f>H17</f>
        <v>2121.0000000000005</v>
      </c>
    </row>
    <row r="17" spans="1:8" s="188" customFormat="1" ht="15.75">
      <c r="A17" s="59"/>
      <c r="B17" s="60" t="s">
        <v>52</v>
      </c>
      <c r="C17" s="81">
        <v>403</v>
      </c>
      <c r="D17" s="82" t="s">
        <v>16</v>
      </c>
      <c r="E17" s="82" t="s">
        <v>19</v>
      </c>
      <c r="F17" s="83" t="s">
        <v>112</v>
      </c>
      <c r="G17" s="82"/>
      <c r="H17" s="112">
        <f>H18+H19+H20</f>
        <v>2121.0000000000005</v>
      </c>
    </row>
    <row r="18" spans="1:8" ht="94.5" customHeight="1">
      <c r="A18" s="56"/>
      <c r="B18" s="62" t="s">
        <v>153</v>
      </c>
      <c r="C18" s="84">
        <v>403</v>
      </c>
      <c r="D18" s="85" t="s">
        <v>16</v>
      </c>
      <c r="E18" s="85" t="s">
        <v>19</v>
      </c>
      <c r="F18" s="86" t="s">
        <v>53</v>
      </c>
      <c r="G18" s="85" t="s">
        <v>86</v>
      </c>
      <c r="H18" s="113">
        <f>1818.7-69.8+151.6+71.9</f>
        <v>1972.4</v>
      </c>
    </row>
    <row r="19" spans="1:8" ht="30">
      <c r="A19" s="56"/>
      <c r="B19" s="62" t="s">
        <v>170</v>
      </c>
      <c r="C19" s="84">
        <v>403</v>
      </c>
      <c r="D19" s="85" t="s">
        <v>16</v>
      </c>
      <c r="E19" s="85" t="s">
        <v>19</v>
      </c>
      <c r="F19" s="86" t="s">
        <v>162</v>
      </c>
      <c r="G19" s="85" t="s">
        <v>90</v>
      </c>
      <c r="H19" s="113">
        <f>31.5+69.8</f>
        <v>101.3</v>
      </c>
    </row>
    <row r="20" spans="1:8" ht="156.75" customHeight="1">
      <c r="A20" s="56"/>
      <c r="B20" s="62" t="s">
        <v>243</v>
      </c>
      <c r="C20" s="84">
        <v>403</v>
      </c>
      <c r="D20" s="87" t="s">
        <v>16</v>
      </c>
      <c r="E20" s="87" t="s">
        <v>19</v>
      </c>
      <c r="F20" s="88" t="s">
        <v>54</v>
      </c>
      <c r="G20" s="87" t="s">
        <v>88</v>
      </c>
      <c r="H20" s="113">
        <v>47.3</v>
      </c>
    </row>
    <row r="21" spans="1:8" s="187" customFormat="1" ht="45">
      <c r="A21" s="58"/>
      <c r="B21" s="3" t="s">
        <v>20</v>
      </c>
      <c r="C21" s="78">
        <v>403</v>
      </c>
      <c r="D21" s="89" t="s">
        <v>16</v>
      </c>
      <c r="E21" s="89" t="s">
        <v>21</v>
      </c>
      <c r="F21" s="90"/>
      <c r="G21" s="89"/>
      <c r="H21" s="111">
        <f>H22</f>
        <v>437</v>
      </c>
    </row>
    <row r="22" spans="1:8" s="188" customFormat="1" ht="45">
      <c r="A22" s="59"/>
      <c r="B22" s="60" t="s">
        <v>217</v>
      </c>
      <c r="C22" s="81">
        <v>403</v>
      </c>
      <c r="D22" s="82" t="s">
        <v>16</v>
      </c>
      <c r="E22" s="82" t="s">
        <v>21</v>
      </c>
      <c r="F22" s="83" t="s">
        <v>38</v>
      </c>
      <c r="G22" s="82"/>
      <c r="H22" s="112">
        <f>H23</f>
        <v>437</v>
      </c>
    </row>
    <row r="23" spans="1:8" s="188" customFormat="1" ht="45">
      <c r="A23" s="59"/>
      <c r="B23" s="60" t="s">
        <v>219</v>
      </c>
      <c r="C23" s="81">
        <v>403</v>
      </c>
      <c r="D23" s="82" t="s">
        <v>16</v>
      </c>
      <c r="E23" s="82" t="s">
        <v>21</v>
      </c>
      <c r="F23" s="83" t="s">
        <v>113</v>
      </c>
      <c r="G23" s="82"/>
      <c r="H23" s="112">
        <f>H24</f>
        <v>437</v>
      </c>
    </row>
    <row r="24" spans="1:8" s="188" customFormat="1" ht="31.5" customHeight="1">
      <c r="A24" s="59"/>
      <c r="B24" s="60" t="s">
        <v>107</v>
      </c>
      <c r="C24" s="81">
        <v>403</v>
      </c>
      <c r="D24" s="82" t="s">
        <v>16</v>
      </c>
      <c r="E24" s="82" t="s">
        <v>21</v>
      </c>
      <c r="F24" s="83" t="s">
        <v>134</v>
      </c>
      <c r="G24" s="82"/>
      <c r="H24" s="112">
        <f>H25</f>
        <v>437</v>
      </c>
    </row>
    <row r="25" spans="1:8" ht="120">
      <c r="A25" s="1"/>
      <c r="B25" s="62" t="s">
        <v>183</v>
      </c>
      <c r="C25" s="84">
        <v>403</v>
      </c>
      <c r="D25" s="87" t="s">
        <v>16</v>
      </c>
      <c r="E25" s="87" t="s">
        <v>21</v>
      </c>
      <c r="F25" s="88" t="s">
        <v>55</v>
      </c>
      <c r="G25" s="87" t="s">
        <v>88</v>
      </c>
      <c r="H25" s="113">
        <v>437</v>
      </c>
    </row>
    <row r="26" spans="1:8" s="187" customFormat="1" ht="15.75">
      <c r="A26" s="4"/>
      <c r="B26" s="3" t="s">
        <v>22</v>
      </c>
      <c r="C26" s="78">
        <v>403</v>
      </c>
      <c r="D26" s="79" t="s">
        <v>16</v>
      </c>
      <c r="E26" s="79" t="s">
        <v>11</v>
      </c>
      <c r="F26" s="80"/>
      <c r="G26" s="79"/>
      <c r="H26" s="111">
        <f>H27</f>
        <v>100</v>
      </c>
    </row>
    <row r="27" spans="1:8" s="188" customFormat="1" ht="30">
      <c r="A27" s="59"/>
      <c r="B27" s="60" t="s">
        <v>51</v>
      </c>
      <c r="C27" s="81">
        <v>403</v>
      </c>
      <c r="D27" s="82" t="s">
        <v>16</v>
      </c>
      <c r="E27" s="82" t="s">
        <v>11</v>
      </c>
      <c r="F27" s="83" t="s">
        <v>111</v>
      </c>
      <c r="G27" s="82"/>
      <c r="H27" s="112">
        <f>H28</f>
        <v>100</v>
      </c>
    </row>
    <row r="28" spans="1:8" s="188" customFormat="1" ht="15.75">
      <c r="A28" s="59"/>
      <c r="B28" s="60" t="s">
        <v>52</v>
      </c>
      <c r="C28" s="81">
        <v>403</v>
      </c>
      <c r="D28" s="82" t="s">
        <v>16</v>
      </c>
      <c r="E28" s="82" t="s">
        <v>11</v>
      </c>
      <c r="F28" s="83" t="s">
        <v>114</v>
      </c>
      <c r="G28" s="82"/>
      <c r="H28" s="112">
        <f>SUM(H29:H30)</f>
        <v>100</v>
      </c>
    </row>
    <row r="29" spans="1:8" ht="45">
      <c r="A29" s="56"/>
      <c r="B29" s="62" t="s">
        <v>207</v>
      </c>
      <c r="C29" s="84">
        <v>403</v>
      </c>
      <c r="D29" s="85" t="s">
        <v>16</v>
      </c>
      <c r="E29" s="85" t="s">
        <v>11</v>
      </c>
      <c r="F29" s="86" t="s">
        <v>56</v>
      </c>
      <c r="G29" s="85" t="s">
        <v>89</v>
      </c>
      <c r="H29" s="113">
        <v>50</v>
      </c>
    </row>
    <row r="30" spans="1:8" ht="48.75" customHeight="1">
      <c r="A30" s="56"/>
      <c r="B30" s="62" t="s">
        <v>177</v>
      </c>
      <c r="C30" s="84">
        <v>403</v>
      </c>
      <c r="D30" s="85" t="s">
        <v>16</v>
      </c>
      <c r="E30" s="85" t="s">
        <v>11</v>
      </c>
      <c r="F30" s="86" t="s">
        <v>57</v>
      </c>
      <c r="G30" s="85" t="s">
        <v>89</v>
      </c>
      <c r="H30" s="113">
        <v>50</v>
      </c>
    </row>
    <row r="31" spans="1:8" s="187" customFormat="1" ht="15.75">
      <c r="A31" s="4"/>
      <c r="B31" s="3" t="s">
        <v>23</v>
      </c>
      <c r="C31" s="78">
        <v>403</v>
      </c>
      <c r="D31" s="89" t="s">
        <v>16</v>
      </c>
      <c r="E31" s="89" t="s">
        <v>24</v>
      </c>
      <c r="F31" s="90"/>
      <c r="G31" s="89"/>
      <c r="H31" s="111">
        <f>H32+H37</f>
        <v>215.5</v>
      </c>
    </row>
    <row r="32" spans="1:8" s="188" customFormat="1" ht="48.75" customHeight="1">
      <c r="A32" s="59"/>
      <c r="B32" s="60" t="s">
        <v>218</v>
      </c>
      <c r="C32" s="81">
        <v>403</v>
      </c>
      <c r="D32" s="91" t="s">
        <v>16</v>
      </c>
      <c r="E32" s="91" t="s">
        <v>24</v>
      </c>
      <c r="F32" s="92" t="s">
        <v>110</v>
      </c>
      <c r="G32" s="91"/>
      <c r="H32" s="112">
        <f>H33</f>
        <v>127.8</v>
      </c>
    </row>
    <row r="33" spans="1:8" s="188" customFormat="1" ht="36" customHeight="1">
      <c r="A33" s="59"/>
      <c r="B33" s="60" t="s">
        <v>58</v>
      </c>
      <c r="C33" s="81">
        <v>403</v>
      </c>
      <c r="D33" s="91" t="s">
        <v>16</v>
      </c>
      <c r="E33" s="91" t="s">
        <v>24</v>
      </c>
      <c r="F33" s="92" t="s">
        <v>115</v>
      </c>
      <c r="G33" s="91"/>
      <c r="H33" s="112">
        <f>SUM(H34:H35)+H36</f>
        <v>127.8</v>
      </c>
    </row>
    <row r="34" spans="1:8" ht="60">
      <c r="A34" s="56"/>
      <c r="B34" s="62" t="s">
        <v>136</v>
      </c>
      <c r="C34" s="84">
        <v>403</v>
      </c>
      <c r="D34" s="87" t="s">
        <v>16</v>
      </c>
      <c r="E34" s="87" t="s">
        <v>24</v>
      </c>
      <c r="F34" s="86" t="s">
        <v>59</v>
      </c>
      <c r="G34" s="85" t="s">
        <v>90</v>
      </c>
      <c r="H34" s="205">
        <f>109-32.2</f>
        <v>76.8</v>
      </c>
    </row>
    <row r="35" spans="1:8" ht="45">
      <c r="A35" s="56"/>
      <c r="B35" s="62" t="s">
        <v>91</v>
      </c>
      <c r="C35" s="84">
        <v>403</v>
      </c>
      <c r="D35" s="85" t="s">
        <v>16</v>
      </c>
      <c r="E35" s="85" t="s">
        <v>24</v>
      </c>
      <c r="F35" s="86" t="s">
        <v>59</v>
      </c>
      <c r="G35" s="85" t="s">
        <v>89</v>
      </c>
      <c r="H35" s="113">
        <v>11</v>
      </c>
    </row>
    <row r="36" spans="1:8" ht="90">
      <c r="A36" s="56"/>
      <c r="B36" s="62" t="s">
        <v>235</v>
      </c>
      <c r="C36" s="84">
        <v>403</v>
      </c>
      <c r="D36" s="85" t="s">
        <v>16</v>
      </c>
      <c r="E36" s="85" t="s">
        <v>24</v>
      </c>
      <c r="F36" s="86" t="s">
        <v>196</v>
      </c>
      <c r="G36" s="85" t="s">
        <v>90</v>
      </c>
      <c r="H36" s="113">
        <v>40</v>
      </c>
    </row>
    <row r="37" spans="1:8" s="188" customFormat="1" ht="30">
      <c r="A37" s="61"/>
      <c r="B37" s="60" t="s">
        <v>51</v>
      </c>
      <c r="C37" s="81">
        <v>403</v>
      </c>
      <c r="D37" s="91" t="s">
        <v>16</v>
      </c>
      <c r="E37" s="91" t="s">
        <v>24</v>
      </c>
      <c r="F37" s="92" t="s">
        <v>125</v>
      </c>
      <c r="G37" s="91"/>
      <c r="H37" s="114">
        <f>H39</f>
        <v>87.7</v>
      </c>
    </row>
    <row r="38" spans="1:8" s="188" customFormat="1" ht="15.75">
      <c r="A38" s="61"/>
      <c r="B38" s="60" t="s">
        <v>52</v>
      </c>
      <c r="C38" s="81">
        <v>403</v>
      </c>
      <c r="D38" s="91" t="s">
        <v>16</v>
      </c>
      <c r="E38" s="91" t="s">
        <v>24</v>
      </c>
      <c r="F38" s="92" t="s">
        <v>114</v>
      </c>
      <c r="G38" s="91"/>
      <c r="H38" s="114">
        <f>H39</f>
        <v>87.7</v>
      </c>
    </row>
    <row r="39" spans="1:8" ht="153.75" customHeight="1">
      <c r="A39" s="1"/>
      <c r="B39" s="62" t="s">
        <v>243</v>
      </c>
      <c r="C39" s="84">
        <v>403</v>
      </c>
      <c r="D39" s="87" t="s">
        <v>16</v>
      </c>
      <c r="E39" s="87" t="s">
        <v>24</v>
      </c>
      <c r="F39" s="88" t="s">
        <v>54</v>
      </c>
      <c r="G39" s="87" t="s">
        <v>88</v>
      </c>
      <c r="H39" s="206">
        <v>87.7</v>
      </c>
    </row>
    <row r="40" spans="1:8" ht="15.75">
      <c r="A40" s="59"/>
      <c r="B40" s="55" t="s">
        <v>25</v>
      </c>
      <c r="C40" s="73">
        <v>403</v>
      </c>
      <c r="D40" s="76" t="s">
        <v>17</v>
      </c>
      <c r="E40" s="76"/>
      <c r="F40" s="77"/>
      <c r="G40" s="76"/>
      <c r="H40" s="110">
        <f>H41</f>
        <v>318.7</v>
      </c>
    </row>
    <row r="41" spans="1:8" s="187" customFormat="1" ht="15.75">
      <c r="A41" s="4"/>
      <c r="B41" s="3" t="s">
        <v>26</v>
      </c>
      <c r="C41" s="78">
        <v>403</v>
      </c>
      <c r="D41" s="89" t="s">
        <v>17</v>
      </c>
      <c r="E41" s="89" t="s">
        <v>27</v>
      </c>
      <c r="F41" s="90"/>
      <c r="G41" s="89"/>
      <c r="H41" s="111">
        <f>H42</f>
        <v>318.7</v>
      </c>
    </row>
    <row r="42" spans="1:8" s="188" customFormat="1" ht="48" customHeight="1">
      <c r="A42" s="59"/>
      <c r="B42" s="60" t="s">
        <v>217</v>
      </c>
      <c r="C42" s="81">
        <v>403</v>
      </c>
      <c r="D42" s="91" t="s">
        <v>17</v>
      </c>
      <c r="E42" s="91" t="s">
        <v>27</v>
      </c>
      <c r="F42" s="92" t="s">
        <v>38</v>
      </c>
      <c r="G42" s="91"/>
      <c r="H42" s="112">
        <f>H43</f>
        <v>318.7</v>
      </c>
    </row>
    <row r="43" spans="1:8" s="188" customFormat="1" ht="96" customHeight="1">
      <c r="A43" s="59"/>
      <c r="B43" s="60" t="s">
        <v>220</v>
      </c>
      <c r="C43" s="81">
        <v>403</v>
      </c>
      <c r="D43" s="91" t="s">
        <v>17</v>
      </c>
      <c r="E43" s="91" t="s">
        <v>27</v>
      </c>
      <c r="F43" s="92" t="s">
        <v>116</v>
      </c>
      <c r="G43" s="91"/>
      <c r="H43" s="112">
        <f>H44</f>
        <v>318.7</v>
      </c>
    </row>
    <row r="44" spans="1:8" s="188" customFormat="1" ht="75">
      <c r="A44" s="59"/>
      <c r="B44" s="60" t="s">
        <v>60</v>
      </c>
      <c r="C44" s="81">
        <v>403</v>
      </c>
      <c r="D44" s="91" t="s">
        <v>17</v>
      </c>
      <c r="E44" s="91" t="s">
        <v>27</v>
      </c>
      <c r="F44" s="92" t="s">
        <v>117</v>
      </c>
      <c r="G44" s="91"/>
      <c r="H44" s="112">
        <f>H45+H46</f>
        <v>318.7</v>
      </c>
    </row>
    <row r="45" spans="1:8" ht="108" customHeight="1">
      <c r="A45" s="56"/>
      <c r="B45" s="62" t="s">
        <v>92</v>
      </c>
      <c r="C45" s="84">
        <v>403</v>
      </c>
      <c r="D45" s="87" t="s">
        <v>17</v>
      </c>
      <c r="E45" s="87" t="s">
        <v>27</v>
      </c>
      <c r="F45" s="88" t="s">
        <v>61</v>
      </c>
      <c r="G45" s="87" t="s">
        <v>86</v>
      </c>
      <c r="H45" s="113">
        <v>307.3</v>
      </c>
    </row>
    <row r="46" spans="1:8" ht="60">
      <c r="A46" s="56"/>
      <c r="B46" s="62" t="s">
        <v>137</v>
      </c>
      <c r="C46" s="84">
        <v>403</v>
      </c>
      <c r="D46" s="87" t="s">
        <v>17</v>
      </c>
      <c r="E46" s="87" t="s">
        <v>27</v>
      </c>
      <c r="F46" s="88" t="s">
        <v>61</v>
      </c>
      <c r="G46" s="87" t="s">
        <v>90</v>
      </c>
      <c r="H46" s="113">
        <v>11.4</v>
      </c>
    </row>
    <row r="47" spans="1:8" ht="28.5">
      <c r="A47" s="56"/>
      <c r="B47" s="55" t="s">
        <v>28</v>
      </c>
      <c r="C47" s="73">
        <v>403</v>
      </c>
      <c r="D47" s="74" t="s">
        <v>27</v>
      </c>
      <c r="E47" s="74"/>
      <c r="F47" s="77"/>
      <c r="G47" s="76"/>
      <c r="H47" s="110">
        <f>H48</f>
        <v>334</v>
      </c>
    </row>
    <row r="48" spans="1:8" s="187" customFormat="1" ht="45">
      <c r="A48" s="4"/>
      <c r="B48" s="3" t="s">
        <v>29</v>
      </c>
      <c r="C48" s="78">
        <v>403</v>
      </c>
      <c r="D48" s="79" t="s">
        <v>27</v>
      </c>
      <c r="E48" s="79" t="s">
        <v>30</v>
      </c>
      <c r="F48" s="80"/>
      <c r="G48" s="79"/>
      <c r="H48" s="111">
        <f>H49</f>
        <v>334</v>
      </c>
    </row>
    <row r="49" spans="1:8" s="188" customFormat="1" ht="89.25" customHeight="1">
      <c r="A49" s="59"/>
      <c r="B49" s="60" t="s">
        <v>221</v>
      </c>
      <c r="C49" s="81">
        <v>403</v>
      </c>
      <c r="D49" s="82" t="s">
        <v>27</v>
      </c>
      <c r="E49" s="82" t="s">
        <v>30</v>
      </c>
      <c r="F49" s="83" t="s">
        <v>17</v>
      </c>
      <c r="G49" s="82"/>
      <c r="H49" s="112">
        <f>H50</f>
        <v>334</v>
      </c>
    </row>
    <row r="50" spans="1:8" s="188" customFormat="1" ht="105" customHeight="1">
      <c r="A50" s="59"/>
      <c r="B50" s="60" t="s">
        <v>222</v>
      </c>
      <c r="C50" s="81">
        <v>403</v>
      </c>
      <c r="D50" s="82" t="s">
        <v>27</v>
      </c>
      <c r="E50" s="82" t="s">
        <v>30</v>
      </c>
      <c r="F50" s="83" t="s">
        <v>118</v>
      </c>
      <c r="G50" s="82"/>
      <c r="H50" s="112">
        <f>H51</f>
        <v>334</v>
      </c>
    </row>
    <row r="51" spans="1:8" s="188" customFormat="1" ht="60" customHeight="1">
      <c r="A51" s="59"/>
      <c r="B51" s="60" t="s">
        <v>208</v>
      </c>
      <c r="C51" s="81">
        <v>403</v>
      </c>
      <c r="D51" s="82" t="s">
        <v>27</v>
      </c>
      <c r="E51" s="82" t="s">
        <v>30</v>
      </c>
      <c r="F51" s="83" t="s">
        <v>119</v>
      </c>
      <c r="G51" s="82"/>
      <c r="H51" s="112">
        <f>SUM(H52:H54)+H55</f>
        <v>334</v>
      </c>
    </row>
    <row r="52" spans="1:8" ht="48" customHeight="1">
      <c r="A52" s="56"/>
      <c r="B52" s="62" t="s">
        <v>138</v>
      </c>
      <c r="C52" s="84">
        <v>403</v>
      </c>
      <c r="D52" s="87" t="s">
        <v>27</v>
      </c>
      <c r="E52" s="87" t="s">
        <v>30</v>
      </c>
      <c r="F52" s="88" t="s">
        <v>62</v>
      </c>
      <c r="G52" s="87" t="s">
        <v>90</v>
      </c>
      <c r="H52" s="113">
        <v>193.2</v>
      </c>
    </row>
    <row r="53" spans="1:8" ht="85.5" customHeight="1">
      <c r="A53" s="56"/>
      <c r="B53" s="62" t="s">
        <v>139</v>
      </c>
      <c r="C53" s="84">
        <v>403</v>
      </c>
      <c r="D53" s="87" t="s">
        <v>27</v>
      </c>
      <c r="E53" s="87" t="s">
        <v>30</v>
      </c>
      <c r="F53" s="88" t="s">
        <v>63</v>
      </c>
      <c r="G53" s="87" t="s">
        <v>90</v>
      </c>
      <c r="H53" s="113">
        <v>65.5</v>
      </c>
    </row>
    <row r="54" spans="1:8" ht="63" customHeight="1">
      <c r="A54" s="56"/>
      <c r="B54" s="62" t="s">
        <v>140</v>
      </c>
      <c r="C54" s="84">
        <v>403</v>
      </c>
      <c r="D54" s="87" t="s">
        <v>27</v>
      </c>
      <c r="E54" s="87" t="s">
        <v>30</v>
      </c>
      <c r="F54" s="88" t="s">
        <v>84</v>
      </c>
      <c r="G54" s="87" t="s">
        <v>90</v>
      </c>
      <c r="H54" s="113">
        <v>67.4</v>
      </c>
    </row>
    <row r="55" spans="1:8" ht="46.5" customHeight="1">
      <c r="A55" s="56"/>
      <c r="B55" s="62" t="s">
        <v>187</v>
      </c>
      <c r="C55" s="84">
        <v>403</v>
      </c>
      <c r="D55" s="87" t="s">
        <v>27</v>
      </c>
      <c r="E55" s="87" t="s">
        <v>30</v>
      </c>
      <c r="F55" s="88" t="s">
        <v>188</v>
      </c>
      <c r="G55" s="87" t="s">
        <v>90</v>
      </c>
      <c r="H55" s="113">
        <v>7.9</v>
      </c>
    </row>
    <row r="56" spans="1:8" ht="15.75">
      <c r="A56" s="56"/>
      <c r="B56" s="55" t="s">
        <v>161</v>
      </c>
      <c r="C56" s="73">
        <v>403</v>
      </c>
      <c r="D56" s="76" t="s">
        <v>19</v>
      </c>
      <c r="E56" s="87"/>
      <c r="F56" s="88"/>
      <c r="G56" s="87"/>
      <c r="H56" s="110">
        <f>H57</f>
        <v>1067</v>
      </c>
    </row>
    <row r="57" spans="1:8" s="187" customFormat="1" ht="15.75">
      <c r="A57" s="4"/>
      <c r="B57" s="3" t="s">
        <v>174</v>
      </c>
      <c r="C57" s="190">
        <v>403</v>
      </c>
      <c r="D57" s="58" t="s">
        <v>19</v>
      </c>
      <c r="E57" s="58" t="s">
        <v>30</v>
      </c>
      <c r="F57" s="80"/>
      <c r="G57" s="79"/>
      <c r="H57" s="111">
        <f>H58</f>
        <v>1067</v>
      </c>
    </row>
    <row r="58" spans="1:8" s="188" customFormat="1" ht="45">
      <c r="A58" s="59"/>
      <c r="B58" s="60" t="s">
        <v>223</v>
      </c>
      <c r="C58" s="191">
        <v>403</v>
      </c>
      <c r="D58" s="61" t="s">
        <v>19</v>
      </c>
      <c r="E58" s="61" t="s">
        <v>30</v>
      </c>
      <c r="F58" s="83" t="s">
        <v>175</v>
      </c>
      <c r="G58" s="82"/>
      <c r="H58" s="112">
        <f>H59</f>
        <v>1067</v>
      </c>
    </row>
    <row r="59" spans="1:8" s="188" customFormat="1" ht="30">
      <c r="A59" s="59"/>
      <c r="B59" s="60" t="s">
        <v>209</v>
      </c>
      <c r="C59" s="191">
        <v>403</v>
      </c>
      <c r="D59" s="61" t="s">
        <v>19</v>
      </c>
      <c r="E59" s="61" t="s">
        <v>30</v>
      </c>
      <c r="F59" s="83" t="s">
        <v>176</v>
      </c>
      <c r="G59" s="82"/>
      <c r="H59" s="112">
        <f>H60</f>
        <v>1067</v>
      </c>
    </row>
    <row r="60" spans="1:19" ht="135">
      <c r="A60" s="56"/>
      <c r="B60" s="62" t="s">
        <v>182</v>
      </c>
      <c r="C60" s="192">
        <v>403</v>
      </c>
      <c r="D60" s="1" t="s">
        <v>19</v>
      </c>
      <c r="E60" s="1" t="s">
        <v>30</v>
      </c>
      <c r="F60" s="86" t="s">
        <v>179</v>
      </c>
      <c r="G60" s="85" t="s">
        <v>90</v>
      </c>
      <c r="H60" s="113">
        <f>940+127</f>
        <v>1067</v>
      </c>
      <c r="S60" s="63"/>
    </row>
    <row r="61" spans="1:8" ht="15.75">
      <c r="A61" s="56"/>
      <c r="B61" s="55" t="s">
        <v>32</v>
      </c>
      <c r="C61" s="73">
        <v>403</v>
      </c>
      <c r="D61" s="76" t="s">
        <v>31</v>
      </c>
      <c r="E61" s="76"/>
      <c r="F61" s="77"/>
      <c r="G61" s="76"/>
      <c r="H61" s="110">
        <f>H62+H76+H72</f>
        <v>13222.030900000002</v>
      </c>
    </row>
    <row r="62" spans="1:8" s="187" customFormat="1" ht="15.75">
      <c r="A62" s="4"/>
      <c r="B62" s="3" t="s">
        <v>33</v>
      </c>
      <c r="C62" s="78">
        <v>403</v>
      </c>
      <c r="D62" s="89" t="s">
        <v>31</v>
      </c>
      <c r="E62" s="89" t="s">
        <v>16</v>
      </c>
      <c r="F62" s="90"/>
      <c r="G62" s="89"/>
      <c r="H62" s="111">
        <f>H63+H67</f>
        <v>5565.49</v>
      </c>
    </row>
    <row r="63" spans="1:8" s="188" customFormat="1" ht="51.75" customHeight="1">
      <c r="A63" s="59"/>
      <c r="B63" s="60" t="s">
        <v>224</v>
      </c>
      <c r="C63" s="81">
        <v>403</v>
      </c>
      <c r="D63" s="91" t="s">
        <v>31</v>
      </c>
      <c r="E63" s="91" t="s">
        <v>16</v>
      </c>
      <c r="F63" s="92" t="s">
        <v>16</v>
      </c>
      <c r="G63" s="91"/>
      <c r="H63" s="112">
        <f>H64</f>
        <v>5167</v>
      </c>
    </row>
    <row r="64" spans="1:8" s="188" customFormat="1" ht="45">
      <c r="A64" s="59"/>
      <c r="B64" s="60" t="s">
        <v>225</v>
      </c>
      <c r="C64" s="81">
        <v>403</v>
      </c>
      <c r="D64" s="91" t="s">
        <v>31</v>
      </c>
      <c r="E64" s="91" t="s">
        <v>16</v>
      </c>
      <c r="F64" s="92" t="s">
        <v>120</v>
      </c>
      <c r="G64" s="91"/>
      <c r="H64" s="112">
        <f>H65</f>
        <v>5167</v>
      </c>
    </row>
    <row r="65" spans="1:8" s="188" customFormat="1" ht="30">
      <c r="A65" s="59"/>
      <c r="B65" s="60" t="s">
        <v>64</v>
      </c>
      <c r="C65" s="81">
        <v>403</v>
      </c>
      <c r="D65" s="91" t="s">
        <v>31</v>
      </c>
      <c r="E65" s="91" t="s">
        <v>16</v>
      </c>
      <c r="F65" s="92" t="s">
        <v>121</v>
      </c>
      <c r="G65" s="91"/>
      <c r="H65" s="112">
        <f>H66</f>
        <v>5167</v>
      </c>
    </row>
    <row r="66" spans="1:8" ht="165">
      <c r="A66" s="56"/>
      <c r="B66" s="62" t="s">
        <v>243</v>
      </c>
      <c r="C66" s="84">
        <v>403</v>
      </c>
      <c r="D66" s="87" t="s">
        <v>31</v>
      </c>
      <c r="E66" s="87" t="s">
        <v>16</v>
      </c>
      <c r="F66" s="88" t="s">
        <v>85</v>
      </c>
      <c r="G66" s="87" t="s">
        <v>88</v>
      </c>
      <c r="H66" s="113">
        <f>920+1680+2567</f>
        <v>5167</v>
      </c>
    </row>
    <row r="67" spans="1:8" s="188" customFormat="1" ht="45">
      <c r="A67" s="59"/>
      <c r="B67" s="60" t="s">
        <v>226</v>
      </c>
      <c r="C67" s="81">
        <v>403</v>
      </c>
      <c r="D67" s="91" t="s">
        <v>31</v>
      </c>
      <c r="E67" s="91" t="s">
        <v>16</v>
      </c>
      <c r="F67" s="92" t="s">
        <v>12</v>
      </c>
      <c r="G67" s="91"/>
      <c r="H67" s="112">
        <f>H68</f>
        <v>398.49</v>
      </c>
    </row>
    <row r="68" spans="1:8" s="188" customFormat="1" ht="60">
      <c r="A68" s="59"/>
      <c r="B68" s="60" t="s">
        <v>214</v>
      </c>
      <c r="C68" s="81">
        <v>403</v>
      </c>
      <c r="D68" s="91" t="s">
        <v>31</v>
      </c>
      <c r="E68" s="91" t="s">
        <v>16</v>
      </c>
      <c r="F68" s="92" t="s">
        <v>122</v>
      </c>
      <c r="G68" s="91"/>
      <c r="H68" s="112">
        <f>SUM(H69:H71)</f>
        <v>398.49</v>
      </c>
    </row>
    <row r="69" spans="1:8" ht="78" customHeight="1">
      <c r="A69" s="56"/>
      <c r="B69" s="62" t="s">
        <v>141</v>
      </c>
      <c r="C69" s="84">
        <v>403</v>
      </c>
      <c r="D69" s="87" t="s">
        <v>31</v>
      </c>
      <c r="E69" s="87" t="s">
        <v>16</v>
      </c>
      <c r="F69" s="88" t="s">
        <v>65</v>
      </c>
      <c r="G69" s="87" t="s">
        <v>90</v>
      </c>
      <c r="H69" s="113">
        <v>193.26</v>
      </c>
    </row>
    <row r="70" spans="1:8" ht="60">
      <c r="A70" s="56"/>
      <c r="B70" s="62" t="s">
        <v>242</v>
      </c>
      <c r="C70" s="84">
        <v>403</v>
      </c>
      <c r="D70" s="87" t="s">
        <v>31</v>
      </c>
      <c r="E70" s="87" t="s">
        <v>16</v>
      </c>
      <c r="F70" s="88" t="s">
        <v>241</v>
      </c>
      <c r="G70" s="87" t="s">
        <v>90</v>
      </c>
      <c r="H70" s="113">
        <v>125</v>
      </c>
    </row>
    <row r="71" spans="1:8" ht="60">
      <c r="A71" s="56"/>
      <c r="B71" s="62" t="s">
        <v>178</v>
      </c>
      <c r="C71" s="84">
        <v>403</v>
      </c>
      <c r="D71" s="87" t="s">
        <v>31</v>
      </c>
      <c r="E71" s="87" t="s">
        <v>16</v>
      </c>
      <c r="F71" s="88" t="s">
        <v>66</v>
      </c>
      <c r="G71" s="87" t="s">
        <v>97</v>
      </c>
      <c r="H71" s="113">
        <f>81.1-0.87</f>
        <v>80.22999999999999</v>
      </c>
    </row>
    <row r="72" spans="1:8" s="187" customFormat="1" ht="15.75">
      <c r="A72" s="4"/>
      <c r="B72" s="3" t="s">
        <v>159</v>
      </c>
      <c r="C72" s="78">
        <v>403</v>
      </c>
      <c r="D72" s="89" t="s">
        <v>31</v>
      </c>
      <c r="E72" s="89" t="s">
        <v>17</v>
      </c>
      <c r="F72" s="90"/>
      <c r="G72" s="89"/>
      <c r="H72" s="111">
        <f>H73</f>
        <v>102</v>
      </c>
    </row>
    <row r="73" spans="1:8" ht="60">
      <c r="A73" s="56"/>
      <c r="B73" s="60" t="s">
        <v>238</v>
      </c>
      <c r="C73" s="81">
        <v>403</v>
      </c>
      <c r="D73" s="91" t="s">
        <v>31</v>
      </c>
      <c r="E73" s="91" t="s">
        <v>17</v>
      </c>
      <c r="F73" s="92" t="s">
        <v>21</v>
      </c>
      <c r="G73" s="91"/>
      <c r="H73" s="112">
        <f>H74</f>
        <v>102</v>
      </c>
    </row>
    <row r="74" spans="1:8" ht="48" customHeight="1">
      <c r="A74" s="56"/>
      <c r="B74" s="60" t="s">
        <v>71</v>
      </c>
      <c r="C74" s="81">
        <v>403</v>
      </c>
      <c r="D74" s="91" t="s">
        <v>31</v>
      </c>
      <c r="E74" s="91" t="s">
        <v>17</v>
      </c>
      <c r="F74" s="92" t="s">
        <v>124</v>
      </c>
      <c r="G74" s="91"/>
      <c r="H74" s="112">
        <f>H75</f>
        <v>102</v>
      </c>
    </row>
    <row r="75" spans="1:8" ht="60">
      <c r="A75" s="56"/>
      <c r="B75" s="62" t="s">
        <v>151</v>
      </c>
      <c r="C75" s="84">
        <v>403</v>
      </c>
      <c r="D75" s="87" t="s">
        <v>31</v>
      </c>
      <c r="E75" s="87" t="s">
        <v>17</v>
      </c>
      <c r="F75" s="88" t="s">
        <v>72</v>
      </c>
      <c r="G75" s="87" t="s">
        <v>90</v>
      </c>
      <c r="H75" s="113">
        <v>102</v>
      </c>
    </row>
    <row r="76" spans="1:8" s="187" customFormat="1" ht="15.75">
      <c r="A76" s="4"/>
      <c r="B76" s="3" t="s">
        <v>34</v>
      </c>
      <c r="C76" s="78">
        <v>403</v>
      </c>
      <c r="D76" s="89" t="s">
        <v>31</v>
      </c>
      <c r="E76" s="89" t="s">
        <v>27</v>
      </c>
      <c r="F76" s="90"/>
      <c r="G76" s="89"/>
      <c r="H76" s="111">
        <f>H77</f>
        <v>7554.540900000001</v>
      </c>
    </row>
    <row r="77" spans="1:8" s="188" customFormat="1" ht="45">
      <c r="A77" s="59"/>
      <c r="B77" s="60" t="s">
        <v>227</v>
      </c>
      <c r="C77" s="81">
        <v>403</v>
      </c>
      <c r="D77" s="91" t="s">
        <v>31</v>
      </c>
      <c r="E77" s="91" t="s">
        <v>27</v>
      </c>
      <c r="F77" s="92" t="s">
        <v>11</v>
      </c>
      <c r="G77" s="91"/>
      <c r="H77" s="112">
        <f>H78</f>
        <v>7554.540900000001</v>
      </c>
    </row>
    <row r="78" spans="1:8" s="188" customFormat="1" ht="36.75" customHeight="1">
      <c r="A78" s="59"/>
      <c r="B78" s="60" t="s">
        <v>213</v>
      </c>
      <c r="C78" s="81">
        <v>403</v>
      </c>
      <c r="D78" s="91" t="s">
        <v>31</v>
      </c>
      <c r="E78" s="91" t="s">
        <v>27</v>
      </c>
      <c r="F78" s="92" t="s">
        <v>123</v>
      </c>
      <c r="G78" s="91"/>
      <c r="H78" s="112">
        <f>SUM(H79:H85)</f>
        <v>7554.540900000001</v>
      </c>
    </row>
    <row r="79" spans="1:8" ht="60">
      <c r="A79" s="56"/>
      <c r="B79" s="62" t="s">
        <v>142</v>
      </c>
      <c r="C79" s="84">
        <v>403</v>
      </c>
      <c r="D79" s="87" t="s">
        <v>31</v>
      </c>
      <c r="E79" s="87" t="s">
        <v>27</v>
      </c>
      <c r="F79" s="88" t="s">
        <v>67</v>
      </c>
      <c r="G79" s="87" t="s">
        <v>90</v>
      </c>
      <c r="H79" s="113">
        <f>4755.2379-45.8</f>
        <v>4709.4379</v>
      </c>
    </row>
    <row r="80" spans="1:8" ht="45">
      <c r="A80" s="56"/>
      <c r="B80" s="62" t="s">
        <v>201</v>
      </c>
      <c r="C80" s="84">
        <v>403</v>
      </c>
      <c r="D80" s="87" t="s">
        <v>31</v>
      </c>
      <c r="E80" s="87" t="s">
        <v>27</v>
      </c>
      <c r="F80" s="88" t="s">
        <v>67</v>
      </c>
      <c r="G80" s="87" t="s">
        <v>89</v>
      </c>
      <c r="H80" s="113">
        <v>15.603</v>
      </c>
    </row>
    <row r="81" spans="1:8" ht="45">
      <c r="A81" s="56"/>
      <c r="B81" s="62" t="s">
        <v>143</v>
      </c>
      <c r="C81" s="84">
        <v>403</v>
      </c>
      <c r="D81" s="87" t="s">
        <v>31</v>
      </c>
      <c r="E81" s="87" t="s">
        <v>27</v>
      </c>
      <c r="F81" s="88" t="s">
        <v>68</v>
      </c>
      <c r="G81" s="87" t="s">
        <v>90</v>
      </c>
      <c r="H81" s="113">
        <f>129-43.7</f>
        <v>85.3</v>
      </c>
    </row>
    <row r="82" spans="1:8" ht="49.5" customHeight="1">
      <c r="A82" s="56"/>
      <c r="B82" s="62" t="s">
        <v>144</v>
      </c>
      <c r="C82" s="84">
        <v>403</v>
      </c>
      <c r="D82" s="87" t="s">
        <v>31</v>
      </c>
      <c r="E82" s="87" t="s">
        <v>27</v>
      </c>
      <c r="F82" s="88" t="s">
        <v>69</v>
      </c>
      <c r="G82" s="87" t="s">
        <v>90</v>
      </c>
      <c r="H82" s="113">
        <v>29.1</v>
      </c>
    </row>
    <row r="83" spans="1:8" ht="49.5" customHeight="1">
      <c r="A83" s="56"/>
      <c r="B83" s="62" t="s">
        <v>152</v>
      </c>
      <c r="C83" s="84">
        <v>403</v>
      </c>
      <c r="D83" s="87" t="s">
        <v>31</v>
      </c>
      <c r="E83" s="87" t="s">
        <v>27</v>
      </c>
      <c r="F83" s="88" t="s">
        <v>157</v>
      </c>
      <c r="G83" s="87" t="s">
        <v>90</v>
      </c>
      <c r="H83" s="113">
        <v>146.6</v>
      </c>
    </row>
    <row r="84" spans="1:8" ht="45">
      <c r="A84" s="56"/>
      <c r="B84" s="62" t="s">
        <v>145</v>
      </c>
      <c r="C84" s="84">
        <v>403</v>
      </c>
      <c r="D84" s="87" t="s">
        <v>31</v>
      </c>
      <c r="E84" s="87" t="s">
        <v>27</v>
      </c>
      <c r="F84" s="88" t="s">
        <v>70</v>
      </c>
      <c r="G84" s="87" t="s">
        <v>90</v>
      </c>
      <c r="H84" s="113">
        <v>926.10844</v>
      </c>
    </row>
    <row r="85" spans="1:8" ht="45">
      <c r="A85" s="56"/>
      <c r="B85" s="62" t="s">
        <v>203</v>
      </c>
      <c r="C85" s="84">
        <v>403</v>
      </c>
      <c r="D85" s="87" t="s">
        <v>31</v>
      </c>
      <c r="E85" s="87" t="s">
        <v>27</v>
      </c>
      <c r="F85" s="88" t="s">
        <v>180</v>
      </c>
      <c r="G85" s="87" t="s">
        <v>90</v>
      </c>
      <c r="H85" s="113">
        <v>1642.39156</v>
      </c>
    </row>
    <row r="86" spans="1:8" ht="15.75">
      <c r="A86" s="59"/>
      <c r="B86" s="55" t="s">
        <v>35</v>
      </c>
      <c r="C86" s="73">
        <v>403</v>
      </c>
      <c r="D86" s="76" t="s">
        <v>21</v>
      </c>
      <c r="E86" s="76"/>
      <c r="F86" s="77"/>
      <c r="G86" s="76"/>
      <c r="H86" s="110">
        <f>H87</f>
        <v>157.41</v>
      </c>
    </row>
    <row r="87" spans="1:8" s="187" customFormat="1" ht="30">
      <c r="A87" s="4"/>
      <c r="B87" s="3" t="s">
        <v>36</v>
      </c>
      <c r="C87" s="78">
        <v>403</v>
      </c>
      <c r="D87" s="89" t="s">
        <v>21</v>
      </c>
      <c r="E87" s="89" t="s">
        <v>31</v>
      </c>
      <c r="F87" s="90"/>
      <c r="G87" s="89"/>
      <c r="H87" s="111">
        <f>H88</f>
        <v>157.41</v>
      </c>
    </row>
    <row r="88" spans="1:8" s="188" customFormat="1" ht="60">
      <c r="A88" s="59"/>
      <c r="B88" s="60" t="s">
        <v>228</v>
      </c>
      <c r="C88" s="81">
        <v>403</v>
      </c>
      <c r="D88" s="91" t="s">
        <v>21</v>
      </c>
      <c r="E88" s="91" t="s">
        <v>31</v>
      </c>
      <c r="F88" s="92" t="s">
        <v>30</v>
      </c>
      <c r="G88" s="91"/>
      <c r="H88" s="112">
        <f>H89</f>
        <v>157.41</v>
      </c>
    </row>
    <row r="89" spans="1:8" s="188" customFormat="1" ht="30" customHeight="1">
      <c r="A89" s="59"/>
      <c r="B89" s="60" t="s">
        <v>212</v>
      </c>
      <c r="C89" s="81">
        <v>403</v>
      </c>
      <c r="D89" s="91" t="s">
        <v>21</v>
      </c>
      <c r="E89" s="91" t="s">
        <v>31</v>
      </c>
      <c r="F89" s="92" t="s">
        <v>126</v>
      </c>
      <c r="G89" s="91"/>
      <c r="H89" s="112">
        <f>H90</f>
        <v>157.41</v>
      </c>
    </row>
    <row r="90" spans="1:8" ht="45">
      <c r="A90" s="56"/>
      <c r="B90" s="62" t="s">
        <v>146</v>
      </c>
      <c r="C90" s="84">
        <v>403</v>
      </c>
      <c r="D90" s="87" t="s">
        <v>21</v>
      </c>
      <c r="E90" s="87" t="s">
        <v>31</v>
      </c>
      <c r="F90" s="88" t="s">
        <v>73</v>
      </c>
      <c r="G90" s="87" t="s">
        <v>90</v>
      </c>
      <c r="H90" s="113">
        <v>157.41</v>
      </c>
    </row>
    <row r="91" spans="1:8" s="186" customFormat="1" ht="15.75">
      <c r="A91" s="64"/>
      <c r="B91" s="55" t="s">
        <v>37</v>
      </c>
      <c r="C91" s="73">
        <v>403</v>
      </c>
      <c r="D91" s="76" t="s">
        <v>38</v>
      </c>
      <c r="E91" s="76"/>
      <c r="F91" s="77"/>
      <c r="G91" s="76"/>
      <c r="H91" s="110">
        <f>H92</f>
        <v>50</v>
      </c>
    </row>
    <row r="92" spans="1:8" s="187" customFormat="1" ht="15.75">
      <c r="A92" s="4"/>
      <c r="B92" s="3" t="s">
        <v>39</v>
      </c>
      <c r="C92" s="78">
        <v>403</v>
      </c>
      <c r="D92" s="89" t="s">
        <v>38</v>
      </c>
      <c r="E92" s="89" t="s">
        <v>16</v>
      </c>
      <c r="F92" s="90"/>
      <c r="G92" s="89"/>
      <c r="H92" s="111">
        <f>H93</f>
        <v>50</v>
      </c>
    </row>
    <row r="93" spans="1:8" s="188" customFormat="1" ht="51.75" customHeight="1">
      <c r="A93" s="59"/>
      <c r="B93" s="60" t="s">
        <v>229</v>
      </c>
      <c r="C93" s="81">
        <v>403</v>
      </c>
      <c r="D93" s="91" t="s">
        <v>38</v>
      </c>
      <c r="E93" s="91" t="s">
        <v>16</v>
      </c>
      <c r="F93" s="92" t="s">
        <v>27</v>
      </c>
      <c r="G93" s="91"/>
      <c r="H93" s="112">
        <f>H94</f>
        <v>50</v>
      </c>
    </row>
    <row r="94" spans="1:8" s="188" customFormat="1" ht="60">
      <c r="A94" s="59"/>
      <c r="B94" s="60" t="s">
        <v>230</v>
      </c>
      <c r="C94" s="81">
        <v>403</v>
      </c>
      <c r="D94" s="91" t="s">
        <v>38</v>
      </c>
      <c r="E94" s="91" t="s">
        <v>16</v>
      </c>
      <c r="F94" s="92" t="s">
        <v>193</v>
      </c>
      <c r="G94" s="91"/>
      <c r="H94" s="112">
        <f>H95</f>
        <v>50</v>
      </c>
    </row>
    <row r="95" spans="1:8" s="188" customFormat="1" ht="45">
      <c r="A95" s="59"/>
      <c r="B95" s="60" t="s">
        <v>194</v>
      </c>
      <c r="C95" s="81">
        <v>403</v>
      </c>
      <c r="D95" s="91" t="s">
        <v>38</v>
      </c>
      <c r="E95" s="91" t="s">
        <v>16</v>
      </c>
      <c r="F95" s="92" t="s">
        <v>191</v>
      </c>
      <c r="G95" s="91"/>
      <c r="H95" s="112">
        <f>H96</f>
        <v>50</v>
      </c>
    </row>
    <row r="96" spans="1:8" ht="30">
      <c r="A96" s="56"/>
      <c r="B96" s="62" t="s">
        <v>195</v>
      </c>
      <c r="C96" s="84">
        <v>403</v>
      </c>
      <c r="D96" s="87" t="s">
        <v>38</v>
      </c>
      <c r="E96" s="87" t="s">
        <v>16</v>
      </c>
      <c r="F96" s="88" t="s">
        <v>192</v>
      </c>
      <c r="G96" s="87" t="s">
        <v>93</v>
      </c>
      <c r="H96" s="113">
        <v>50</v>
      </c>
    </row>
    <row r="97" spans="1:8" ht="15.75">
      <c r="A97" s="64"/>
      <c r="B97" s="55" t="s">
        <v>40</v>
      </c>
      <c r="C97" s="73">
        <v>403</v>
      </c>
      <c r="D97" s="76" t="s">
        <v>10</v>
      </c>
      <c r="E97" s="76"/>
      <c r="F97" s="77"/>
      <c r="G97" s="76"/>
      <c r="H97" s="110">
        <f>H98</f>
        <v>142.4</v>
      </c>
    </row>
    <row r="98" spans="1:8" s="187" customFormat="1" ht="15.75">
      <c r="A98" s="4"/>
      <c r="B98" s="3" t="s">
        <v>41</v>
      </c>
      <c r="C98" s="78">
        <v>403</v>
      </c>
      <c r="D98" s="79" t="s">
        <v>10</v>
      </c>
      <c r="E98" s="79" t="s">
        <v>16</v>
      </c>
      <c r="F98" s="80"/>
      <c r="G98" s="79"/>
      <c r="H98" s="111">
        <f>H99</f>
        <v>142.4</v>
      </c>
    </row>
    <row r="99" spans="1:8" s="188" customFormat="1" ht="30">
      <c r="A99" s="59"/>
      <c r="B99" s="60" t="s">
        <v>51</v>
      </c>
      <c r="C99" s="81">
        <v>403</v>
      </c>
      <c r="D99" s="82" t="s">
        <v>10</v>
      </c>
      <c r="E99" s="82" t="s">
        <v>16</v>
      </c>
      <c r="F99" s="83" t="s">
        <v>111</v>
      </c>
      <c r="G99" s="82"/>
      <c r="H99" s="112">
        <f>H100</f>
        <v>142.4</v>
      </c>
    </row>
    <row r="100" spans="1:8" s="188" customFormat="1" ht="15.75">
      <c r="A100" s="59"/>
      <c r="B100" s="60" t="s">
        <v>52</v>
      </c>
      <c r="C100" s="81">
        <v>403</v>
      </c>
      <c r="D100" s="82" t="s">
        <v>10</v>
      </c>
      <c r="E100" s="82" t="s">
        <v>16</v>
      </c>
      <c r="F100" s="83" t="s">
        <v>114</v>
      </c>
      <c r="G100" s="82"/>
      <c r="H100" s="112">
        <f>H101</f>
        <v>142.4</v>
      </c>
    </row>
    <row r="101" spans="1:8" ht="30">
      <c r="A101" s="56"/>
      <c r="B101" s="62" t="s">
        <v>94</v>
      </c>
      <c r="C101" s="84">
        <v>403</v>
      </c>
      <c r="D101" s="85" t="s">
        <v>10</v>
      </c>
      <c r="E101" s="85" t="s">
        <v>16</v>
      </c>
      <c r="F101" s="86" t="s">
        <v>158</v>
      </c>
      <c r="G101" s="85" t="s">
        <v>93</v>
      </c>
      <c r="H101" s="113">
        <v>142.4</v>
      </c>
    </row>
    <row r="102" spans="1:8" ht="15.75">
      <c r="A102" s="54"/>
      <c r="B102" s="55" t="s">
        <v>42</v>
      </c>
      <c r="C102" s="73">
        <v>403</v>
      </c>
      <c r="D102" s="76" t="s">
        <v>11</v>
      </c>
      <c r="E102" s="76"/>
      <c r="F102" s="77"/>
      <c r="G102" s="76"/>
      <c r="H102" s="110">
        <f>H103</f>
        <v>10</v>
      </c>
    </row>
    <row r="103" spans="1:8" s="187" customFormat="1" ht="15.75">
      <c r="A103" s="58"/>
      <c r="B103" s="3" t="s">
        <v>43</v>
      </c>
      <c r="C103" s="78">
        <v>403</v>
      </c>
      <c r="D103" s="89" t="s">
        <v>11</v>
      </c>
      <c r="E103" s="89" t="s">
        <v>16</v>
      </c>
      <c r="F103" s="90"/>
      <c r="G103" s="89"/>
      <c r="H103" s="111">
        <f>H104</f>
        <v>10</v>
      </c>
    </row>
    <row r="104" spans="1:8" s="188" customFormat="1" ht="45">
      <c r="A104" s="61"/>
      <c r="B104" s="60" t="s">
        <v>231</v>
      </c>
      <c r="C104" s="81">
        <v>403</v>
      </c>
      <c r="D104" s="91" t="s">
        <v>11</v>
      </c>
      <c r="E104" s="91" t="s">
        <v>16</v>
      </c>
      <c r="F104" s="92" t="s">
        <v>19</v>
      </c>
      <c r="G104" s="91"/>
      <c r="H104" s="112">
        <f>H105</f>
        <v>10</v>
      </c>
    </row>
    <row r="105" spans="1:8" s="188" customFormat="1" ht="45">
      <c r="A105" s="61"/>
      <c r="B105" s="60" t="s">
        <v>232</v>
      </c>
      <c r="C105" s="81">
        <v>403</v>
      </c>
      <c r="D105" s="91" t="s">
        <v>11</v>
      </c>
      <c r="E105" s="91" t="s">
        <v>16</v>
      </c>
      <c r="F105" s="92" t="s">
        <v>127</v>
      </c>
      <c r="G105" s="91"/>
      <c r="H105" s="112">
        <f>H106</f>
        <v>10</v>
      </c>
    </row>
    <row r="106" spans="1:8" s="188" customFormat="1" ht="45">
      <c r="A106" s="61"/>
      <c r="B106" s="60" t="s">
        <v>210</v>
      </c>
      <c r="C106" s="81">
        <v>403</v>
      </c>
      <c r="D106" s="91" t="s">
        <v>11</v>
      </c>
      <c r="E106" s="91" t="s">
        <v>16</v>
      </c>
      <c r="F106" s="92" t="s">
        <v>128</v>
      </c>
      <c r="G106" s="91"/>
      <c r="H106" s="112">
        <f>H107</f>
        <v>10</v>
      </c>
    </row>
    <row r="107" spans="1:8" ht="75">
      <c r="A107" s="1"/>
      <c r="B107" s="62" t="s">
        <v>147</v>
      </c>
      <c r="C107" s="84">
        <v>403</v>
      </c>
      <c r="D107" s="85" t="s">
        <v>11</v>
      </c>
      <c r="E107" s="85" t="s">
        <v>16</v>
      </c>
      <c r="F107" s="86" t="s">
        <v>74</v>
      </c>
      <c r="G107" s="85" t="s">
        <v>90</v>
      </c>
      <c r="H107" s="205">
        <v>10</v>
      </c>
    </row>
    <row r="108" spans="1:8" ht="15.75">
      <c r="A108" s="56"/>
      <c r="B108" s="55" t="s">
        <v>44</v>
      </c>
      <c r="C108" s="73">
        <v>403</v>
      </c>
      <c r="D108" s="76" t="s">
        <v>12</v>
      </c>
      <c r="E108" s="76"/>
      <c r="F108" s="77"/>
      <c r="G108" s="76"/>
      <c r="H108" s="109">
        <f>H109</f>
        <v>307</v>
      </c>
    </row>
    <row r="109" spans="1:8" s="187" customFormat="1" ht="15.75">
      <c r="A109" s="4"/>
      <c r="B109" s="3" t="s">
        <v>45</v>
      </c>
      <c r="C109" s="78">
        <v>403</v>
      </c>
      <c r="D109" s="89" t="s">
        <v>12</v>
      </c>
      <c r="E109" s="89" t="s">
        <v>17</v>
      </c>
      <c r="F109" s="90"/>
      <c r="G109" s="89"/>
      <c r="H109" s="111">
        <f>H110</f>
        <v>307</v>
      </c>
    </row>
    <row r="110" spans="1:8" s="188" customFormat="1" ht="45">
      <c r="A110" s="59"/>
      <c r="B110" s="60" t="s">
        <v>233</v>
      </c>
      <c r="C110" s="81">
        <v>403</v>
      </c>
      <c r="D110" s="91" t="s">
        <v>12</v>
      </c>
      <c r="E110" s="91" t="s">
        <v>17</v>
      </c>
      <c r="F110" s="92" t="s">
        <v>31</v>
      </c>
      <c r="G110" s="91"/>
      <c r="H110" s="112">
        <f>H111</f>
        <v>307</v>
      </c>
    </row>
    <row r="111" spans="1:8" s="188" customFormat="1" ht="45">
      <c r="A111" s="59"/>
      <c r="B111" s="60" t="s">
        <v>211</v>
      </c>
      <c r="C111" s="81">
        <v>403</v>
      </c>
      <c r="D111" s="91" t="s">
        <v>12</v>
      </c>
      <c r="E111" s="91" t="s">
        <v>17</v>
      </c>
      <c r="F111" s="92" t="s">
        <v>129</v>
      </c>
      <c r="G111" s="91"/>
      <c r="H111" s="112">
        <f>H112</f>
        <v>307</v>
      </c>
    </row>
    <row r="112" spans="1:8" ht="45">
      <c r="A112" s="56"/>
      <c r="B112" s="62" t="s">
        <v>148</v>
      </c>
      <c r="C112" s="84">
        <v>403</v>
      </c>
      <c r="D112" s="85" t="s">
        <v>12</v>
      </c>
      <c r="E112" s="85" t="s">
        <v>17</v>
      </c>
      <c r="F112" s="86" t="s">
        <v>75</v>
      </c>
      <c r="G112" s="85" t="s">
        <v>90</v>
      </c>
      <c r="H112" s="113">
        <v>307</v>
      </c>
    </row>
    <row r="113" spans="1:8" ht="48.75" customHeight="1">
      <c r="A113" s="65" t="s">
        <v>46</v>
      </c>
      <c r="B113" s="55" t="s">
        <v>47</v>
      </c>
      <c r="C113" s="73">
        <v>403</v>
      </c>
      <c r="D113" s="76"/>
      <c r="E113" s="76"/>
      <c r="F113" s="77"/>
      <c r="G113" s="76"/>
      <c r="H113" s="110">
        <f>H114</f>
        <v>9821.499999999998</v>
      </c>
    </row>
    <row r="114" spans="1:8" ht="15.75">
      <c r="A114" s="65"/>
      <c r="B114" s="55" t="s">
        <v>15</v>
      </c>
      <c r="C114" s="73">
        <v>403</v>
      </c>
      <c r="D114" s="76" t="s">
        <v>16</v>
      </c>
      <c r="E114" s="76"/>
      <c r="F114" s="77"/>
      <c r="G114" s="76"/>
      <c r="H114" s="110">
        <f>H115</f>
        <v>9821.499999999998</v>
      </c>
    </row>
    <row r="115" spans="1:8" s="187" customFormat="1" ht="15.75">
      <c r="A115" s="4"/>
      <c r="B115" s="3" t="s">
        <v>23</v>
      </c>
      <c r="C115" s="78">
        <v>403</v>
      </c>
      <c r="D115" s="79" t="s">
        <v>16</v>
      </c>
      <c r="E115" s="79" t="s">
        <v>24</v>
      </c>
      <c r="F115" s="80"/>
      <c r="G115" s="79"/>
      <c r="H115" s="115">
        <f>H116</f>
        <v>9821.499999999998</v>
      </c>
    </row>
    <row r="116" spans="1:8" s="188" customFormat="1" ht="45">
      <c r="A116" s="59"/>
      <c r="B116" s="60" t="s">
        <v>233</v>
      </c>
      <c r="C116" s="81">
        <v>403</v>
      </c>
      <c r="D116" s="82" t="s">
        <v>16</v>
      </c>
      <c r="E116" s="82" t="s">
        <v>24</v>
      </c>
      <c r="F116" s="83" t="s">
        <v>31</v>
      </c>
      <c r="G116" s="82"/>
      <c r="H116" s="116">
        <f>H117</f>
        <v>9821.499999999998</v>
      </c>
    </row>
    <row r="117" spans="1:8" s="188" customFormat="1" ht="74.25" customHeight="1">
      <c r="A117" s="59"/>
      <c r="B117" s="60" t="s">
        <v>77</v>
      </c>
      <c r="C117" s="81">
        <v>403</v>
      </c>
      <c r="D117" s="82" t="s">
        <v>16</v>
      </c>
      <c r="E117" s="82" t="s">
        <v>24</v>
      </c>
      <c r="F117" s="83" t="s">
        <v>130</v>
      </c>
      <c r="G117" s="82"/>
      <c r="H117" s="116">
        <f>SUM(H118:H120)</f>
        <v>9821.499999999998</v>
      </c>
    </row>
    <row r="118" spans="1:8" ht="124.5" customHeight="1">
      <c r="A118" s="56"/>
      <c r="B118" s="62" t="s">
        <v>95</v>
      </c>
      <c r="C118" s="84">
        <v>403</v>
      </c>
      <c r="D118" s="85" t="s">
        <v>16</v>
      </c>
      <c r="E118" s="85" t="s">
        <v>24</v>
      </c>
      <c r="F118" s="86" t="s">
        <v>76</v>
      </c>
      <c r="G118" s="85" t="s">
        <v>86</v>
      </c>
      <c r="H118" s="205">
        <f>5997.2+118.5-26.1</f>
        <v>6089.599999999999</v>
      </c>
    </row>
    <row r="119" spans="1:8" ht="79.5" customHeight="1">
      <c r="A119" s="56"/>
      <c r="B119" s="62" t="s">
        <v>149</v>
      </c>
      <c r="C119" s="84">
        <v>403</v>
      </c>
      <c r="D119" s="85" t="s">
        <v>16</v>
      </c>
      <c r="E119" s="85" t="s">
        <v>24</v>
      </c>
      <c r="F119" s="88" t="s">
        <v>76</v>
      </c>
      <c r="G119" s="85" t="s">
        <v>90</v>
      </c>
      <c r="H119" s="113">
        <v>2632.1</v>
      </c>
    </row>
    <row r="120" spans="1:8" ht="60" customHeight="1">
      <c r="A120" s="56"/>
      <c r="B120" s="62" t="s">
        <v>96</v>
      </c>
      <c r="C120" s="84">
        <v>403</v>
      </c>
      <c r="D120" s="85" t="s">
        <v>16</v>
      </c>
      <c r="E120" s="85" t="s">
        <v>24</v>
      </c>
      <c r="F120" s="88" t="s">
        <v>76</v>
      </c>
      <c r="G120" s="87" t="s">
        <v>89</v>
      </c>
      <c r="H120" s="205">
        <v>1099.8</v>
      </c>
    </row>
    <row r="121" spans="1:8" ht="28.5">
      <c r="A121" s="54" t="s">
        <v>48</v>
      </c>
      <c r="B121" s="55" t="s">
        <v>49</v>
      </c>
      <c r="C121" s="73">
        <v>403</v>
      </c>
      <c r="D121" s="74"/>
      <c r="E121" s="74"/>
      <c r="F121" s="75"/>
      <c r="G121" s="74"/>
      <c r="H121" s="110">
        <f>H122</f>
        <v>11431.000000000002</v>
      </c>
    </row>
    <row r="122" spans="1:8" ht="15.75">
      <c r="A122" s="56"/>
      <c r="B122" s="55" t="s">
        <v>37</v>
      </c>
      <c r="C122" s="73">
        <v>403</v>
      </c>
      <c r="D122" s="76" t="s">
        <v>38</v>
      </c>
      <c r="E122" s="76"/>
      <c r="F122" s="77"/>
      <c r="G122" s="76"/>
      <c r="H122" s="110">
        <f>H123</f>
        <v>11431.000000000002</v>
      </c>
    </row>
    <row r="123" spans="1:8" s="187" customFormat="1" ht="15.75">
      <c r="A123" s="4"/>
      <c r="B123" s="3" t="s">
        <v>39</v>
      </c>
      <c r="C123" s="78">
        <v>403</v>
      </c>
      <c r="D123" s="89" t="s">
        <v>38</v>
      </c>
      <c r="E123" s="89" t="s">
        <v>16</v>
      </c>
      <c r="F123" s="90"/>
      <c r="G123" s="89"/>
      <c r="H123" s="111">
        <f>H124</f>
        <v>11431.000000000002</v>
      </c>
    </row>
    <row r="124" spans="1:8" s="188" customFormat="1" ht="45">
      <c r="A124" s="59"/>
      <c r="B124" s="60" t="s">
        <v>234</v>
      </c>
      <c r="C124" s="81">
        <v>403</v>
      </c>
      <c r="D124" s="91" t="s">
        <v>38</v>
      </c>
      <c r="E124" s="91" t="s">
        <v>16</v>
      </c>
      <c r="F124" s="92" t="s">
        <v>27</v>
      </c>
      <c r="G124" s="91"/>
      <c r="H124" s="112">
        <f>H125</f>
        <v>11431.000000000002</v>
      </c>
    </row>
    <row r="125" spans="1:8" s="188" customFormat="1" ht="15.75">
      <c r="A125" s="59"/>
      <c r="B125" s="60" t="s">
        <v>78</v>
      </c>
      <c r="C125" s="81">
        <v>403</v>
      </c>
      <c r="D125" s="91" t="s">
        <v>38</v>
      </c>
      <c r="E125" s="91" t="s">
        <v>16</v>
      </c>
      <c r="F125" s="92" t="s">
        <v>131</v>
      </c>
      <c r="G125" s="91"/>
      <c r="H125" s="112">
        <f>H126+H128</f>
        <v>11431.000000000002</v>
      </c>
    </row>
    <row r="126" spans="1:8" s="188" customFormat="1" ht="60.75" customHeight="1">
      <c r="A126" s="59"/>
      <c r="B126" s="60" t="s">
        <v>79</v>
      </c>
      <c r="C126" s="81">
        <v>403</v>
      </c>
      <c r="D126" s="91" t="s">
        <v>38</v>
      </c>
      <c r="E126" s="91" t="s">
        <v>16</v>
      </c>
      <c r="F126" s="92" t="s">
        <v>132</v>
      </c>
      <c r="G126" s="91"/>
      <c r="H126" s="112">
        <f>H127</f>
        <v>126.1</v>
      </c>
    </row>
    <row r="127" spans="1:8" ht="108.75" customHeight="1">
      <c r="A127" s="56"/>
      <c r="B127" s="62" t="s">
        <v>98</v>
      </c>
      <c r="C127" s="84">
        <v>403</v>
      </c>
      <c r="D127" s="85" t="s">
        <v>38</v>
      </c>
      <c r="E127" s="85" t="s">
        <v>16</v>
      </c>
      <c r="F127" s="86" t="s">
        <v>80</v>
      </c>
      <c r="G127" s="85" t="s">
        <v>97</v>
      </c>
      <c r="H127" s="205">
        <v>126.1</v>
      </c>
    </row>
    <row r="128" spans="1:8" s="188" customFormat="1" ht="45">
      <c r="A128" s="59"/>
      <c r="B128" s="66" t="s">
        <v>81</v>
      </c>
      <c r="C128" s="93">
        <v>403</v>
      </c>
      <c r="D128" s="82" t="s">
        <v>38</v>
      </c>
      <c r="E128" s="82" t="s">
        <v>16</v>
      </c>
      <c r="F128" s="83" t="s">
        <v>133</v>
      </c>
      <c r="G128" s="82"/>
      <c r="H128" s="116">
        <f>SUM(H130:H132)+H129</f>
        <v>11304.900000000001</v>
      </c>
    </row>
    <row r="129" spans="1:8" s="188" customFormat="1" ht="105">
      <c r="A129" s="56"/>
      <c r="B129" s="96" t="s">
        <v>239</v>
      </c>
      <c r="C129" s="97">
        <v>403</v>
      </c>
      <c r="D129" s="85" t="s">
        <v>38</v>
      </c>
      <c r="E129" s="85" t="s">
        <v>16</v>
      </c>
      <c r="F129" s="86" t="s">
        <v>189</v>
      </c>
      <c r="G129" s="85" t="s">
        <v>97</v>
      </c>
      <c r="H129" s="205">
        <v>1213.1</v>
      </c>
    </row>
    <row r="130" spans="1:8" ht="105">
      <c r="A130" s="56"/>
      <c r="B130" s="96" t="s">
        <v>239</v>
      </c>
      <c r="C130" s="97">
        <v>403</v>
      </c>
      <c r="D130" s="85" t="s">
        <v>38</v>
      </c>
      <c r="E130" s="85" t="s">
        <v>16</v>
      </c>
      <c r="F130" s="86" t="s">
        <v>181</v>
      </c>
      <c r="G130" s="85" t="s">
        <v>97</v>
      </c>
      <c r="H130" s="205">
        <v>64</v>
      </c>
    </row>
    <row r="131" spans="1:8" ht="63.75" customHeight="1">
      <c r="A131" s="56"/>
      <c r="B131" s="96" t="s">
        <v>99</v>
      </c>
      <c r="C131" s="97">
        <v>403</v>
      </c>
      <c r="D131" s="85" t="s">
        <v>38</v>
      </c>
      <c r="E131" s="85" t="s">
        <v>16</v>
      </c>
      <c r="F131" s="86" t="s">
        <v>82</v>
      </c>
      <c r="G131" s="85" t="s">
        <v>97</v>
      </c>
      <c r="H131" s="205">
        <v>259.6</v>
      </c>
    </row>
    <row r="132" spans="1:8" ht="68.25" customHeight="1">
      <c r="A132" s="56"/>
      <c r="B132" s="62" t="s">
        <v>100</v>
      </c>
      <c r="C132" s="84">
        <v>403</v>
      </c>
      <c r="D132" s="85" t="s">
        <v>38</v>
      </c>
      <c r="E132" s="85" t="s">
        <v>16</v>
      </c>
      <c r="F132" s="86" t="s">
        <v>83</v>
      </c>
      <c r="G132" s="85" t="s">
        <v>97</v>
      </c>
      <c r="H132" s="113">
        <v>9768.2</v>
      </c>
    </row>
    <row r="133" spans="1:8" ht="15.75">
      <c r="A133" s="67"/>
      <c r="B133" s="55" t="s">
        <v>50</v>
      </c>
      <c r="C133" s="68"/>
      <c r="D133" s="57"/>
      <c r="E133" s="57"/>
      <c r="F133" s="57"/>
      <c r="G133" s="57"/>
      <c r="H133" s="110">
        <f>H12</f>
        <v>39734.5409</v>
      </c>
    </row>
    <row r="134" spans="1:9" ht="15.75">
      <c r="A134" s="2"/>
      <c r="B134" s="5"/>
      <c r="C134" s="5"/>
      <c r="D134" s="6"/>
      <c r="E134" s="6"/>
      <c r="F134" s="6"/>
      <c r="G134" s="6"/>
      <c r="H134" s="173"/>
      <c r="I134" s="197"/>
    </row>
    <row r="135" spans="1:8" ht="15.75">
      <c r="A135" s="2"/>
      <c r="B135" s="5"/>
      <c r="C135" s="5"/>
      <c r="D135" s="6"/>
      <c r="E135" s="6"/>
      <c r="F135" s="6"/>
      <c r="G135" s="6"/>
      <c r="H135" s="173"/>
    </row>
    <row r="136" spans="1:8" ht="15.75">
      <c r="A136" s="2"/>
      <c r="B136" s="5"/>
      <c r="C136" s="5"/>
      <c r="D136" s="6"/>
      <c r="E136" s="6"/>
      <c r="F136" s="6"/>
      <c r="G136" s="6"/>
      <c r="H136" s="173"/>
    </row>
  </sheetData>
  <sheetProtection/>
  <autoFilter ref="B10:H134"/>
  <mergeCells count="10">
    <mergeCell ref="I1:K1"/>
    <mergeCell ref="I2:K2"/>
    <mergeCell ref="I3:K3"/>
    <mergeCell ref="I5:K5"/>
    <mergeCell ref="A7:H7"/>
    <mergeCell ref="C2:H2"/>
    <mergeCell ref="C3:H3"/>
    <mergeCell ref="D5:H5"/>
    <mergeCell ref="C1:H1"/>
    <mergeCell ref="C4:H4"/>
  </mergeCells>
  <printOptions/>
  <pageMargins left="0.984251968503937" right="0.3937007874015748" top="0.7874015748031497" bottom="0.7874015748031497" header="0" footer="0"/>
  <pageSetup horizontalDpi="600" verticalDpi="6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56.75390625" style="23" customWidth="1"/>
    <col min="2" max="2" width="4.25390625" style="24" customWidth="1"/>
    <col min="3" max="3" width="4.00390625" style="24" customWidth="1"/>
    <col min="4" max="4" width="14.75390625" style="25" customWidth="1"/>
    <col min="5" max="5" width="4.75390625" style="25" customWidth="1"/>
    <col min="6" max="6" width="14.875" style="24" customWidth="1"/>
    <col min="7" max="16384" width="9.125" style="24" customWidth="1"/>
  </cols>
  <sheetData>
    <row r="1" spans="1:6" ht="15.75">
      <c r="A1" s="13"/>
      <c r="B1" s="228" t="s">
        <v>290</v>
      </c>
      <c r="C1" s="228"/>
      <c r="D1" s="228"/>
      <c r="E1" s="228"/>
      <c r="F1" s="228"/>
    </row>
    <row r="2" spans="1:6" ht="15.75">
      <c r="A2" s="13"/>
      <c r="B2" s="228" t="s">
        <v>87</v>
      </c>
      <c r="C2" s="228"/>
      <c r="D2" s="228"/>
      <c r="E2" s="228"/>
      <c r="F2" s="228"/>
    </row>
    <row r="3" spans="1:6" ht="15.75">
      <c r="A3" s="13"/>
      <c r="B3" s="228" t="s">
        <v>215</v>
      </c>
      <c r="C3" s="228"/>
      <c r="D3" s="228"/>
      <c r="E3" s="228"/>
      <c r="F3" s="228"/>
    </row>
    <row r="4" spans="1:6" ht="15.75">
      <c r="A4" s="13"/>
      <c r="B4" s="228" t="s">
        <v>216</v>
      </c>
      <c r="C4" s="228"/>
      <c r="D4" s="228"/>
      <c r="E4" s="228"/>
      <c r="F4" s="228"/>
    </row>
    <row r="5" spans="1:6" ht="15.75">
      <c r="A5" s="13"/>
      <c r="B5" s="228" t="s">
        <v>296</v>
      </c>
      <c r="C5" s="228"/>
      <c r="D5" s="228"/>
      <c r="E5" s="228"/>
      <c r="F5" s="228"/>
    </row>
    <row r="6" spans="1:5" ht="15.75">
      <c r="A6" s="13"/>
      <c r="B6" s="13"/>
      <c r="C6" s="13"/>
      <c r="D6" s="13"/>
      <c r="E6" s="13"/>
    </row>
    <row r="7" spans="1:6" ht="77.25" customHeight="1">
      <c r="A7" s="246" t="s">
        <v>295</v>
      </c>
      <c r="B7" s="246"/>
      <c r="C7" s="246"/>
      <c r="D7" s="246"/>
      <c r="E7" s="246"/>
      <c r="F7" s="246"/>
    </row>
    <row r="8" spans="1:5" ht="15">
      <c r="A8" s="155"/>
      <c r="B8" s="155"/>
      <c r="C8" s="155"/>
      <c r="D8" s="155"/>
      <c r="E8" s="155"/>
    </row>
    <row r="9" spans="1:6" ht="15">
      <c r="A9" s="15"/>
      <c r="B9" s="15"/>
      <c r="C9" s="15"/>
      <c r="D9" s="15"/>
      <c r="E9" s="15"/>
      <c r="F9" s="227" t="s">
        <v>165</v>
      </c>
    </row>
    <row r="10" spans="1:6" ht="28.5">
      <c r="A10" s="69" t="s">
        <v>1</v>
      </c>
      <c r="B10" s="54" t="s">
        <v>102</v>
      </c>
      <c r="C10" s="54" t="s">
        <v>103</v>
      </c>
      <c r="D10" s="54" t="s">
        <v>135</v>
      </c>
      <c r="E10" s="54" t="s">
        <v>105</v>
      </c>
      <c r="F10" s="164" t="s">
        <v>246</v>
      </c>
    </row>
    <row r="11" spans="1:6" s="71" customFormat="1" ht="14.25">
      <c r="A11" s="69">
        <v>1</v>
      </c>
      <c r="B11" s="69">
        <v>2</v>
      </c>
      <c r="C11" s="69">
        <v>3</v>
      </c>
      <c r="D11" s="69">
        <v>4</v>
      </c>
      <c r="E11" s="69">
        <v>5</v>
      </c>
      <c r="F11" s="69">
        <v>7</v>
      </c>
    </row>
    <row r="12" spans="1:6" s="221" customFormat="1" ht="14.25" customHeight="1">
      <c r="A12" s="8" t="s">
        <v>15</v>
      </c>
      <c r="B12" s="9" t="s">
        <v>16</v>
      </c>
      <c r="C12" s="19"/>
      <c r="D12" s="43"/>
      <c r="E12" s="20"/>
      <c r="F12" s="98">
        <v>12374.269890000001</v>
      </c>
    </row>
    <row r="13" spans="1:6" s="222" customFormat="1" ht="41.25" customHeight="1">
      <c r="A13" s="34" t="s">
        <v>18</v>
      </c>
      <c r="B13" s="40" t="s">
        <v>16</v>
      </c>
      <c r="C13" s="40" t="s">
        <v>19</v>
      </c>
      <c r="D13" s="44"/>
      <c r="E13" s="35"/>
      <c r="F13" s="99">
        <v>2018.2699300000002</v>
      </c>
    </row>
    <row r="14" spans="1:6" s="223" customFormat="1" ht="15">
      <c r="A14" s="37" t="s">
        <v>51</v>
      </c>
      <c r="B14" s="38" t="s">
        <v>16</v>
      </c>
      <c r="C14" s="38" t="s">
        <v>19</v>
      </c>
      <c r="D14" s="45" t="s">
        <v>111</v>
      </c>
      <c r="E14" s="38"/>
      <c r="F14" s="100">
        <v>2018.2699300000002</v>
      </c>
    </row>
    <row r="15" spans="1:6" s="223" customFormat="1" ht="15">
      <c r="A15" s="37" t="s">
        <v>52</v>
      </c>
      <c r="B15" s="38" t="s">
        <v>16</v>
      </c>
      <c r="C15" s="38" t="s">
        <v>19</v>
      </c>
      <c r="D15" s="45" t="s">
        <v>112</v>
      </c>
      <c r="E15" s="38"/>
      <c r="F15" s="100">
        <v>2018.2699300000002</v>
      </c>
    </row>
    <row r="16" spans="1:6" ht="67.5" customHeight="1">
      <c r="A16" s="21" t="s">
        <v>153</v>
      </c>
      <c r="B16" s="10" t="s">
        <v>16</v>
      </c>
      <c r="C16" s="10" t="s">
        <v>19</v>
      </c>
      <c r="D16" s="46" t="s">
        <v>53</v>
      </c>
      <c r="E16" s="10" t="s">
        <v>86</v>
      </c>
      <c r="F16" s="101">
        <v>1970.9699300000002</v>
      </c>
    </row>
    <row r="17" spans="1:6" ht="114.75">
      <c r="A17" s="21" t="s">
        <v>243</v>
      </c>
      <c r="B17" s="10" t="s">
        <v>16</v>
      </c>
      <c r="C17" s="10" t="s">
        <v>19</v>
      </c>
      <c r="D17" s="46" t="s">
        <v>54</v>
      </c>
      <c r="E17" s="10" t="s">
        <v>88</v>
      </c>
      <c r="F17" s="101">
        <v>47.3</v>
      </c>
    </row>
    <row r="18" spans="1:6" s="222" customFormat="1" ht="39" customHeight="1">
      <c r="A18" s="34" t="s">
        <v>20</v>
      </c>
      <c r="B18" s="40" t="s">
        <v>16</v>
      </c>
      <c r="C18" s="40" t="s">
        <v>21</v>
      </c>
      <c r="D18" s="47"/>
      <c r="E18" s="40"/>
      <c r="F18" s="99">
        <v>437</v>
      </c>
    </row>
    <row r="19" spans="1:6" ht="39" customHeight="1">
      <c r="A19" s="37" t="s">
        <v>217</v>
      </c>
      <c r="B19" s="38" t="s">
        <v>16</v>
      </c>
      <c r="C19" s="38" t="s">
        <v>21</v>
      </c>
      <c r="D19" s="45" t="s">
        <v>38</v>
      </c>
      <c r="E19" s="38"/>
      <c r="F19" s="102">
        <v>437</v>
      </c>
    </row>
    <row r="20" spans="1:6" ht="39" customHeight="1">
      <c r="A20" s="37" t="s">
        <v>219</v>
      </c>
      <c r="B20" s="38" t="s">
        <v>16</v>
      </c>
      <c r="C20" s="38" t="s">
        <v>21</v>
      </c>
      <c r="D20" s="45" t="s">
        <v>113</v>
      </c>
      <c r="E20" s="38"/>
      <c r="F20" s="102">
        <v>437</v>
      </c>
    </row>
    <row r="21" spans="1:6" s="223" customFormat="1" ht="25.5">
      <c r="A21" s="37" t="s">
        <v>107</v>
      </c>
      <c r="B21" s="38" t="s">
        <v>16</v>
      </c>
      <c r="C21" s="38" t="s">
        <v>21</v>
      </c>
      <c r="D21" s="45" t="s">
        <v>134</v>
      </c>
      <c r="E21" s="38"/>
      <c r="F21" s="103">
        <v>437</v>
      </c>
    </row>
    <row r="22" spans="1:6" ht="89.25">
      <c r="A22" s="21" t="s">
        <v>183</v>
      </c>
      <c r="B22" s="10" t="s">
        <v>16</v>
      </c>
      <c r="C22" s="10" t="s">
        <v>21</v>
      </c>
      <c r="D22" s="46" t="s">
        <v>55</v>
      </c>
      <c r="E22" s="10" t="s">
        <v>88</v>
      </c>
      <c r="F22" s="102">
        <v>437</v>
      </c>
    </row>
    <row r="23" spans="1:6" s="222" customFormat="1" ht="18" customHeight="1">
      <c r="A23" s="34" t="s">
        <v>23</v>
      </c>
      <c r="B23" s="41" t="s">
        <v>16</v>
      </c>
      <c r="C23" s="41" t="s">
        <v>24</v>
      </c>
      <c r="D23" s="48"/>
      <c r="E23" s="41"/>
      <c r="F23" s="99">
        <v>9918.999960000001</v>
      </c>
    </row>
    <row r="24" spans="1:6" s="223" customFormat="1" ht="25.5">
      <c r="A24" s="37" t="s">
        <v>233</v>
      </c>
      <c r="B24" s="38" t="s">
        <v>16</v>
      </c>
      <c r="C24" s="38" t="s">
        <v>24</v>
      </c>
      <c r="D24" s="45" t="s">
        <v>31</v>
      </c>
      <c r="E24" s="94"/>
      <c r="F24" s="103">
        <v>9703.53996</v>
      </c>
    </row>
    <row r="25" spans="1:6" s="223" customFormat="1" ht="51">
      <c r="A25" s="37" t="s">
        <v>291</v>
      </c>
      <c r="B25" s="38" t="s">
        <v>16</v>
      </c>
      <c r="C25" s="38" t="s">
        <v>24</v>
      </c>
      <c r="D25" s="45" t="s">
        <v>130</v>
      </c>
      <c r="E25" s="94"/>
      <c r="F25" s="103">
        <v>9703.53996</v>
      </c>
    </row>
    <row r="26" spans="1:6" ht="92.25" customHeight="1">
      <c r="A26" s="21" t="s">
        <v>292</v>
      </c>
      <c r="B26" s="10" t="s">
        <v>16</v>
      </c>
      <c r="C26" s="10" t="s">
        <v>24</v>
      </c>
      <c r="D26" s="46" t="s">
        <v>76</v>
      </c>
      <c r="E26" s="10" t="s">
        <v>86</v>
      </c>
      <c r="F26" s="101">
        <v>6071.56802</v>
      </c>
    </row>
    <row r="27" spans="1:6" ht="63.75">
      <c r="A27" s="21" t="s">
        <v>293</v>
      </c>
      <c r="B27" s="10" t="s">
        <v>16</v>
      </c>
      <c r="C27" s="10" t="s">
        <v>24</v>
      </c>
      <c r="D27" s="46" t="s">
        <v>76</v>
      </c>
      <c r="E27" s="10" t="s">
        <v>90</v>
      </c>
      <c r="F27" s="101">
        <v>2533.03387</v>
      </c>
    </row>
    <row r="28" spans="1:6" ht="51">
      <c r="A28" s="21" t="s">
        <v>294</v>
      </c>
      <c r="B28" s="10" t="s">
        <v>16</v>
      </c>
      <c r="C28" s="10" t="s">
        <v>24</v>
      </c>
      <c r="D28" s="46" t="s">
        <v>76</v>
      </c>
      <c r="E28" s="10" t="s">
        <v>89</v>
      </c>
      <c r="F28" s="101">
        <v>1098.93807</v>
      </c>
    </row>
    <row r="29" spans="1:6" s="223" customFormat="1" ht="38.25">
      <c r="A29" s="37" t="s">
        <v>218</v>
      </c>
      <c r="B29" s="42" t="s">
        <v>16</v>
      </c>
      <c r="C29" s="42" t="s">
        <v>24</v>
      </c>
      <c r="D29" s="49" t="s">
        <v>110</v>
      </c>
      <c r="E29" s="42"/>
      <c r="F29" s="103">
        <v>127.75999999999999</v>
      </c>
    </row>
    <row r="30" spans="1:6" s="223" customFormat="1" ht="24.75" customHeight="1">
      <c r="A30" s="37" t="s">
        <v>58</v>
      </c>
      <c r="B30" s="42" t="s">
        <v>16</v>
      </c>
      <c r="C30" s="42" t="s">
        <v>24</v>
      </c>
      <c r="D30" s="49" t="s">
        <v>115</v>
      </c>
      <c r="E30" s="42"/>
      <c r="F30" s="103">
        <v>127.75999999999999</v>
      </c>
    </row>
    <row r="31" spans="1:6" ht="51">
      <c r="A31" s="21" t="s">
        <v>136</v>
      </c>
      <c r="B31" s="22" t="s">
        <v>16</v>
      </c>
      <c r="C31" s="22" t="s">
        <v>24</v>
      </c>
      <c r="D31" s="50" t="s">
        <v>59</v>
      </c>
      <c r="E31" s="22" t="s">
        <v>90</v>
      </c>
      <c r="F31" s="102">
        <v>76.8</v>
      </c>
    </row>
    <row r="32" spans="1:6" ht="38.25">
      <c r="A32" s="21" t="s">
        <v>91</v>
      </c>
      <c r="B32" s="22" t="s">
        <v>16</v>
      </c>
      <c r="C32" s="22" t="s">
        <v>24</v>
      </c>
      <c r="D32" s="50" t="s">
        <v>59</v>
      </c>
      <c r="E32" s="22" t="s">
        <v>89</v>
      </c>
      <c r="F32" s="102">
        <v>10.959999999999999</v>
      </c>
    </row>
    <row r="33" spans="1:6" ht="63.75">
      <c r="A33" s="21" t="s">
        <v>235</v>
      </c>
      <c r="B33" s="22" t="s">
        <v>16</v>
      </c>
      <c r="C33" s="22" t="s">
        <v>24</v>
      </c>
      <c r="D33" s="50" t="s">
        <v>196</v>
      </c>
      <c r="E33" s="22" t="s">
        <v>90</v>
      </c>
      <c r="F33" s="102">
        <v>40</v>
      </c>
    </row>
    <row r="34" spans="1:6" s="223" customFormat="1" ht="15">
      <c r="A34" s="37" t="s">
        <v>51</v>
      </c>
      <c r="B34" s="38" t="s">
        <v>16</v>
      </c>
      <c r="C34" s="38" t="s">
        <v>24</v>
      </c>
      <c r="D34" s="45" t="s">
        <v>125</v>
      </c>
      <c r="E34" s="38"/>
      <c r="F34" s="103">
        <v>87.7</v>
      </c>
    </row>
    <row r="35" spans="1:6" s="223" customFormat="1" ht="15">
      <c r="A35" s="37" t="s">
        <v>52</v>
      </c>
      <c r="B35" s="38" t="s">
        <v>16</v>
      </c>
      <c r="C35" s="38" t="s">
        <v>24</v>
      </c>
      <c r="D35" s="45" t="s">
        <v>114</v>
      </c>
      <c r="E35" s="38"/>
      <c r="F35" s="103">
        <v>87.7</v>
      </c>
    </row>
    <row r="36" spans="1:6" ht="114.75">
      <c r="A36" s="21" t="s">
        <v>243</v>
      </c>
      <c r="B36" s="10" t="s">
        <v>16</v>
      </c>
      <c r="C36" s="10" t="s">
        <v>24</v>
      </c>
      <c r="D36" s="46" t="s">
        <v>54</v>
      </c>
      <c r="E36" s="10" t="s">
        <v>88</v>
      </c>
      <c r="F36" s="101">
        <v>87.7</v>
      </c>
    </row>
    <row r="37" spans="1:6" ht="15">
      <c r="A37" s="8" t="s">
        <v>25</v>
      </c>
      <c r="B37" s="19" t="s">
        <v>17</v>
      </c>
      <c r="C37" s="19"/>
      <c r="D37" s="51"/>
      <c r="E37" s="19"/>
      <c r="F37" s="98">
        <v>318.7</v>
      </c>
    </row>
    <row r="38" spans="1:6" s="222" customFormat="1" ht="15">
      <c r="A38" s="34" t="s">
        <v>26</v>
      </c>
      <c r="B38" s="41" t="s">
        <v>17</v>
      </c>
      <c r="C38" s="41" t="s">
        <v>27</v>
      </c>
      <c r="D38" s="48"/>
      <c r="E38" s="41"/>
      <c r="F38" s="99">
        <v>318.7</v>
      </c>
    </row>
    <row r="39" spans="1:6" s="223" customFormat="1" ht="38.25">
      <c r="A39" s="37" t="s">
        <v>217</v>
      </c>
      <c r="B39" s="42" t="s">
        <v>17</v>
      </c>
      <c r="C39" s="42" t="s">
        <v>27</v>
      </c>
      <c r="D39" s="49" t="s">
        <v>38</v>
      </c>
      <c r="E39" s="42"/>
      <c r="F39" s="103">
        <v>318.7</v>
      </c>
    </row>
    <row r="40" spans="1:6" s="223" customFormat="1" ht="54" customHeight="1">
      <c r="A40" s="37" t="s">
        <v>220</v>
      </c>
      <c r="B40" s="42" t="s">
        <v>17</v>
      </c>
      <c r="C40" s="42" t="s">
        <v>27</v>
      </c>
      <c r="D40" s="49" t="s">
        <v>116</v>
      </c>
      <c r="E40" s="42"/>
      <c r="F40" s="103">
        <v>318.7</v>
      </c>
    </row>
    <row r="41" spans="1:6" s="223" customFormat="1" ht="51">
      <c r="A41" s="37" t="s">
        <v>60</v>
      </c>
      <c r="B41" s="42" t="s">
        <v>17</v>
      </c>
      <c r="C41" s="42" t="s">
        <v>27</v>
      </c>
      <c r="D41" s="49" t="s">
        <v>117</v>
      </c>
      <c r="E41" s="42"/>
      <c r="F41" s="103">
        <v>318.7</v>
      </c>
    </row>
    <row r="42" spans="1:6" ht="71.25" customHeight="1">
      <c r="A42" s="21" t="s">
        <v>92</v>
      </c>
      <c r="B42" s="22" t="s">
        <v>17</v>
      </c>
      <c r="C42" s="22" t="s">
        <v>27</v>
      </c>
      <c r="D42" s="50" t="s">
        <v>61</v>
      </c>
      <c r="E42" s="22" t="s">
        <v>86</v>
      </c>
      <c r="F42" s="102">
        <v>307.3</v>
      </c>
    </row>
    <row r="43" spans="1:6" ht="38.25">
      <c r="A43" s="21" t="s">
        <v>137</v>
      </c>
      <c r="B43" s="22" t="s">
        <v>17</v>
      </c>
      <c r="C43" s="22" t="s">
        <v>27</v>
      </c>
      <c r="D43" s="50" t="s">
        <v>61</v>
      </c>
      <c r="E43" s="22" t="s">
        <v>90</v>
      </c>
      <c r="F43" s="102">
        <v>11.4</v>
      </c>
    </row>
    <row r="44" spans="1:6" ht="15">
      <c r="A44" s="8" t="s">
        <v>28</v>
      </c>
      <c r="B44" s="9" t="s">
        <v>27</v>
      </c>
      <c r="C44" s="9"/>
      <c r="D44" s="52"/>
      <c r="E44" s="9"/>
      <c r="F44" s="98">
        <v>333.67829</v>
      </c>
    </row>
    <row r="45" spans="1:6" s="222" customFormat="1" ht="27">
      <c r="A45" s="34" t="s">
        <v>29</v>
      </c>
      <c r="B45" s="40" t="s">
        <v>27</v>
      </c>
      <c r="C45" s="40" t="s">
        <v>30</v>
      </c>
      <c r="D45" s="47"/>
      <c r="E45" s="40"/>
      <c r="F45" s="99">
        <v>333.67829</v>
      </c>
    </row>
    <row r="46" spans="1:6" s="223" customFormat="1" ht="51">
      <c r="A46" s="37" t="s">
        <v>221</v>
      </c>
      <c r="B46" s="38" t="s">
        <v>27</v>
      </c>
      <c r="C46" s="38" t="s">
        <v>30</v>
      </c>
      <c r="D46" s="45" t="s">
        <v>17</v>
      </c>
      <c r="E46" s="38"/>
      <c r="F46" s="103">
        <v>333.67829</v>
      </c>
    </row>
    <row r="47" spans="1:6" s="223" customFormat="1" ht="63.75">
      <c r="A47" s="37" t="s">
        <v>222</v>
      </c>
      <c r="B47" s="38" t="s">
        <v>27</v>
      </c>
      <c r="C47" s="38" t="s">
        <v>30</v>
      </c>
      <c r="D47" s="45" t="s">
        <v>118</v>
      </c>
      <c r="E47" s="38"/>
      <c r="F47" s="103">
        <v>333.67829</v>
      </c>
    </row>
    <row r="48" spans="1:6" s="223" customFormat="1" ht="25.5">
      <c r="A48" s="37" t="s">
        <v>208</v>
      </c>
      <c r="B48" s="38" t="s">
        <v>27</v>
      </c>
      <c r="C48" s="38" t="s">
        <v>30</v>
      </c>
      <c r="D48" s="45" t="s">
        <v>119</v>
      </c>
      <c r="E48" s="38"/>
      <c r="F48" s="103">
        <v>333.67829</v>
      </c>
    </row>
    <row r="49" spans="1:6" ht="38.25">
      <c r="A49" s="21" t="s">
        <v>138</v>
      </c>
      <c r="B49" s="10" t="s">
        <v>27</v>
      </c>
      <c r="C49" s="10" t="s">
        <v>30</v>
      </c>
      <c r="D49" s="46" t="s">
        <v>62</v>
      </c>
      <c r="E49" s="10" t="s">
        <v>90</v>
      </c>
      <c r="F49" s="101">
        <v>193.10519</v>
      </c>
    </row>
    <row r="50" spans="1:6" ht="51">
      <c r="A50" s="21" t="s">
        <v>139</v>
      </c>
      <c r="B50" s="10" t="s">
        <v>27</v>
      </c>
      <c r="C50" s="10" t="s">
        <v>30</v>
      </c>
      <c r="D50" s="46" t="s">
        <v>63</v>
      </c>
      <c r="E50" s="10" t="s">
        <v>90</v>
      </c>
      <c r="F50" s="101">
        <v>65.4133</v>
      </c>
    </row>
    <row r="51" spans="1:6" ht="38.25">
      <c r="A51" s="21" t="s">
        <v>140</v>
      </c>
      <c r="B51" s="10" t="s">
        <v>27</v>
      </c>
      <c r="C51" s="10" t="s">
        <v>30</v>
      </c>
      <c r="D51" s="46" t="s">
        <v>84</v>
      </c>
      <c r="E51" s="10" t="s">
        <v>90</v>
      </c>
      <c r="F51" s="101">
        <v>67.3398</v>
      </c>
    </row>
    <row r="52" spans="1:6" ht="25.5">
      <c r="A52" s="21" t="s">
        <v>187</v>
      </c>
      <c r="B52" s="10" t="s">
        <v>27</v>
      </c>
      <c r="C52" s="10" t="s">
        <v>30</v>
      </c>
      <c r="D52" s="46" t="s">
        <v>188</v>
      </c>
      <c r="E52" s="10" t="s">
        <v>90</v>
      </c>
      <c r="F52" s="101">
        <v>7.82</v>
      </c>
    </row>
    <row r="53" spans="1:6" ht="15">
      <c r="A53" s="8" t="s">
        <v>161</v>
      </c>
      <c r="B53" s="9" t="s">
        <v>19</v>
      </c>
      <c r="C53" s="10"/>
      <c r="D53" s="46"/>
      <c r="E53" s="10"/>
      <c r="F53" s="104">
        <v>939.99104</v>
      </c>
    </row>
    <row r="54" spans="1:6" ht="15">
      <c r="A54" s="34" t="s">
        <v>174</v>
      </c>
      <c r="B54" s="40" t="s">
        <v>19</v>
      </c>
      <c r="C54" s="40" t="s">
        <v>30</v>
      </c>
      <c r="D54" s="46"/>
      <c r="E54" s="10"/>
      <c r="F54" s="118">
        <v>939.99104</v>
      </c>
    </row>
    <row r="55" spans="1:6" ht="25.5">
      <c r="A55" s="37" t="s">
        <v>223</v>
      </c>
      <c r="B55" s="38" t="s">
        <v>19</v>
      </c>
      <c r="C55" s="38" t="s">
        <v>30</v>
      </c>
      <c r="D55" s="45" t="s">
        <v>175</v>
      </c>
      <c r="E55" s="94"/>
      <c r="F55" s="195">
        <v>939.99104</v>
      </c>
    </row>
    <row r="56" spans="1:6" ht="25.5">
      <c r="A56" s="37" t="s">
        <v>209</v>
      </c>
      <c r="B56" s="38" t="s">
        <v>19</v>
      </c>
      <c r="C56" s="38" t="s">
        <v>30</v>
      </c>
      <c r="D56" s="45" t="s">
        <v>176</v>
      </c>
      <c r="E56" s="45"/>
      <c r="F56" s="194">
        <v>939.99104</v>
      </c>
    </row>
    <row r="57" spans="1:6" ht="102">
      <c r="A57" s="21" t="s">
        <v>182</v>
      </c>
      <c r="B57" s="10" t="s">
        <v>19</v>
      </c>
      <c r="C57" s="10" t="s">
        <v>30</v>
      </c>
      <c r="D57" s="46" t="s">
        <v>179</v>
      </c>
      <c r="E57" s="10" t="s">
        <v>90</v>
      </c>
      <c r="F57" s="151">
        <v>939.99104</v>
      </c>
    </row>
    <row r="58" spans="1:6" ht="15">
      <c r="A58" s="8" t="s">
        <v>32</v>
      </c>
      <c r="B58" s="19" t="s">
        <v>31</v>
      </c>
      <c r="C58" s="19"/>
      <c r="D58" s="53"/>
      <c r="E58" s="32"/>
      <c r="F58" s="98">
        <v>12800.4286</v>
      </c>
    </row>
    <row r="59" spans="1:6" s="222" customFormat="1" ht="15">
      <c r="A59" s="34" t="s">
        <v>33</v>
      </c>
      <c r="B59" s="41" t="s">
        <v>31</v>
      </c>
      <c r="C59" s="41" t="s">
        <v>16</v>
      </c>
      <c r="D59" s="48"/>
      <c r="E59" s="41"/>
      <c r="F59" s="99">
        <v>5564.19694</v>
      </c>
    </row>
    <row r="60" spans="1:6" s="223" customFormat="1" ht="38.25">
      <c r="A60" s="37" t="s">
        <v>224</v>
      </c>
      <c r="B60" s="42" t="s">
        <v>31</v>
      </c>
      <c r="C60" s="42" t="s">
        <v>16</v>
      </c>
      <c r="D60" s="49" t="s">
        <v>16</v>
      </c>
      <c r="E60" s="42"/>
      <c r="F60" s="103">
        <v>5167</v>
      </c>
    </row>
    <row r="61" spans="1:6" s="223" customFormat="1" ht="25.5">
      <c r="A61" s="37" t="s">
        <v>225</v>
      </c>
      <c r="B61" s="42" t="s">
        <v>31</v>
      </c>
      <c r="C61" s="42" t="s">
        <v>16</v>
      </c>
      <c r="D61" s="49" t="s">
        <v>120</v>
      </c>
      <c r="E61" s="42"/>
      <c r="F61" s="103">
        <v>5167</v>
      </c>
    </row>
    <row r="62" spans="1:6" s="223" customFormat="1" ht="25.5">
      <c r="A62" s="37" t="s">
        <v>64</v>
      </c>
      <c r="B62" s="42" t="s">
        <v>31</v>
      </c>
      <c r="C62" s="42" t="s">
        <v>16</v>
      </c>
      <c r="D62" s="49" t="s">
        <v>121</v>
      </c>
      <c r="E62" s="42"/>
      <c r="F62" s="103">
        <v>5167</v>
      </c>
    </row>
    <row r="63" spans="1:6" ht="114.75">
      <c r="A63" s="21" t="s">
        <v>243</v>
      </c>
      <c r="B63" s="22" t="s">
        <v>31</v>
      </c>
      <c r="C63" s="22" t="s">
        <v>16</v>
      </c>
      <c r="D63" s="50" t="s">
        <v>85</v>
      </c>
      <c r="E63" s="22" t="s">
        <v>88</v>
      </c>
      <c r="F63" s="102">
        <v>5167</v>
      </c>
    </row>
    <row r="64" spans="1:6" s="223" customFormat="1" ht="38.25">
      <c r="A64" s="37" t="s">
        <v>226</v>
      </c>
      <c r="B64" s="42" t="s">
        <v>31</v>
      </c>
      <c r="C64" s="42" t="s">
        <v>16</v>
      </c>
      <c r="D64" s="49" t="s">
        <v>12</v>
      </c>
      <c r="E64" s="42"/>
      <c r="F64" s="103">
        <v>397.1969399999999</v>
      </c>
    </row>
    <row r="65" spans="1:6" s="223" customFormat="1" ht="38.25">
      <c r="A65" s="37" t="s">
        <v>214</v>
      </c>
      <c r="B65" s="42" t="s">
        <v>31</v>
      </c>
      <c r="C65" s="42" t="s">
        <v>16</v>
      </c>
      <c r="D65" s="49" t="s">
        <v>122</v>
      </c>
      <c r="E65" s="42"/>
      <c r="F65" s="103">
        <v>397.1969399999999</v>
      </c>
    </row>
    <row r="66" spans="1:6" ht="63.75">
      <c r="A66" s="21" t="s">
        <v>141</v>
      </c>
      <c r="B66" s="22" t="s">
        <v>31</v>
      </c>
      <c r="C66" s="22" t="s">
        <v>16</v>
      </c>
      <c r="D66" s="50" t="s">
        <v>65</v>
      </c>
      <c r="E66" s="22" t="s">
        <v>90</v>
      </c>
      <c r="F66" s="102">
        <v>193.22696</v>
      </c>
    </row>
    <row r="67" spans="1:6" ht="38.25">
      <c r="A67" s="21" t="s">
        <v>242</v>
      </c>
      <c r="B67" s="22" t="s">
        <v>31</v>
      </c>
      <c r="C67" s="22" t="s">
        <v>16</v>
      </c>
      <c r="D67" s="50" t="s">
        <v>241</v>
      </c>
      <c r="E67" s="22" t="s">
        <v>90</v>
      </c>
      <c r="F67" s="102">
        <v>123.74676</v>
      </c>
    </row>
    <row r="68" spans="1:6" ht="51">
      <c r="A68" s="21" t="s">
        <v>178</v>
      </c>
      <c r="B68" s="22" t="s">
        <v>31</v>
      </c>
      <c r="C68" s="22" t="s">
        <v>16</v>
      </c>
      <c r="D68" s="50" t="s">
        <v>66</v>
      </c>
      <c r="E68" s="22" t="s">
        <v>97</v>
      </c>
      <c r="F68" s="102">
        <v>80.22322</v>
      </c>
    </row>
    <row r="69" spans="1:6" s="222" customFormat="1" ht="15">
      <c r="A69" s="34" t="s">
        <v>159</v>
      </c>
      <c r="B69" s="41" t="s">
        <v>31</v>
      </c>
      <c r="C69" s="41" t="s">
        <v>17</v>
      </c>
      <c r="D69" s="48"/>
      <c r="E69" s="41"/>
      <c r="F69" s="99">
        <v>101.6555</v>
      </c>
    </row>
    <row r="70" spans="1:6" ht="38.25">
      <c r="A70" s="21" t="s">
        <v>238</v>
      </c>
      <c r="B70" s="22" t="s">
        <v>31</v>
      </c>
      <c r="C70" s="22" t="s">
        <v>17</v>
      </c>
      <c r="D70" s="50" t="s">
        <v>21</v>
      </c>
      <c r="E70" s="22"/>
      <c r="F70" s="102">
        <v>101.6555</v>
      </c>
    </row>
    <row r="71" spans="1:6" ht="38.25">
      <c r="A71" s="21" t="s">
        <v>71</v>
      </c>
      <c r="B71" s="22" t="s">
        <v>31</v>
      </c>
      <c r="C71" s="22" t="s">
        <v>17</v>
      </c>
      <c r="D71" s="50" t="s">
        <v>124</v>
      </c>
      <c r="E71" s="22"/>
      <c r="F71" s="102">
        <v>101.6555</v>
      </c>
    </row>
    <row r="72" spans="1:6" ht="38.25">
      <c r="A72" s="21" t="s">
        <v>151</v>
      </c>
      <c r="B72" s="22" t="s">
        <v>31</v>
      </c>
      <c r="C72" s="22" t="s">
        <v>17</v>
      </c>
      <c r="D72" s="50" t="s">
        <v>72</v>
      </c>
      <c r="E72" s="22" t="s">
        <v>90</v>
      </c>
      <c r="F72" s="102">
        <v>101.6555</v>
      </c>
    </row>
    <row r="73" spans="1:6" s="222" customFormat="1" ht="15">
      <c r="A73" s="34" t="s">
        <v>34</v>
      </c>
      <c r="B73" s="41" t="s">
        <v>31</v>
      </c>
      <c r="C73" s="41" t="s">
        <v>27</v>
      </c>
      <c r="D73" s="48"/>
      <c r="E73" s="41"/>
      <c r="F73" s="99">
        <v>7134.5761600000005</v>
      </c>
    </row>
    <row r="74" spans="1:6" s="223" customFormat="1" ht="25.5">
      <c r="A74" s="37" t="s">
        <v>227</v>
      </c>
      <c r="B74" s="42" t="s">
        <v>31</v>
      </c>
      <c r="C74" s="42" t="s">
        <v>27</v>
      </c>
      <c r="D74" s="49" t="s">
        <v>11</v>
      </c>
      <c r="E74" s="42"/>
      <c r="F74" s="103">
        <v>7134.5761600000005</v>
      </c>
    </row>
    <row r="75" spans="1:6" s="223" customFormat="1" ht="25.5">
      <c r="A75" s="37" t="s">
        <v>213</v>
      </c>
      <c r="B75" s="42" t="s">
        <v>31</v>
      </c>
      <c r="C75" s="42" t="s">
        <v>27</v>
      </c>
      <c r="D75" s="49" t="s">
        <v>123</v>
      </c>
      <c r="E75" s="42"/>
      <c r="F75" s="103">
        <v>7134.5761600000005</v>
      </c>
    </row>
    <row r="76" spans="1:6" ht="51">
      <c r="A76" s="21" t="s">
        <v>142</v>
      </c>
      <c r="B76" s="22" t="s">
        <v>31</v>
      </c>
      <c r="C76" s="22" t="s">
        <v>27</v>
      </c>
      <c r="D76" s="50" t="s">
        <v>67</v>
      </c>
      <c r="E76" s="22" t="s">
        <v>90</v>
      </c>
      <c r="F76" s="102">
        <v>4289.80205</v>
      </c>
    </row>
    <row r="77" spans="1:6" ht="38.25">
      <c r="A77" s="21" t="s">
        <v>201</v>
      </c>
      <c r="B77" s="22" t="s">
        <v>31</v>
      </c>
      <c r="C77" s="22" t="s">
        <v>27</v>
      </c>
      <c r="D77" s="50" t="s">
        <v>67</v>
      </c>
      <c r="E77" s="22" t="s">
        <v>89</v>
      </c>
      <c r="F77" s="102">
        <v>15.54512</v>
      </c>
    </row>
    <row r="78" spans="1:6" ht="25.5">
      <c r="A78" s="21" t="s">
        <v>143</v>
      </c>
      <c r="B78" s="22" t="s">
        <v>31</v>
      </c>
      <c r="C78" s="22" t="s">
        <v>27</v>
      </c>
      <c r="D78" s="50" t="s">
        <v>68</v>
      </c>
      <c r="E78" s="22" t="s">
        <v>90</v>
      </c>
      <c r="F78" s="102">
        <v>85.18636</v>
      </c>
    </row>
    <row r="79" spans="1:6" ht="38.25">
      <c r="A79" s="21" t="s">
        <v>144</v>
      </c>
      <c r="B79" s="22" t="s">
        <v>31</v>
      </c>
      <c r="C79" s="22" t="s">
        <v>27</v>
      </c>
      <c r="D79" s="50" t="s">
        <v>69</v>
      </c>
      <c r="E79" s="22" t="s">
        <v>90</v>
      </c>
      <c r="F79" s="102">
        <v>29.013</v>
      </c>
    </row>
    <row r="80" spans="1:6" ht="38.25">
      <c r="A80" s="21" t="s">
        <v>152</v>
      </c>
      <c r="B80" s="22" t="s">
        <v>31</v>
      </c>
      <c r="C80" s="22" t="s">
        <v>27</v>
      </c>
      <c r="D80" s="50" t="s">
        <v>157</v>
      </c>
      <c r="E80" s="22" t="s">
        <v>90</v>
      </c>
      <c r="F80" s="102">
        <v>146.5878</v>
      </c>
    </row>
    <row r="81" spans="1:6" ht="25.5">
      <c r="A81" s="21" t="s">
        <v>145</v>
      </c>
      <c r="B81" s="22" t="s">
        <v>31</v>
      </c>
      <c r="C81" s="22" t="s">
        <v>27</v>
      </c>
      <c r="D81" s="50" t="s">
        <v>70</v>
      </c>
      <c r="E81" s="22" t="s">
        <v>90</v>
      </c>
      <c r="F81" s="102">
        <v>926.05097</v>
      </c>
    </row>
    <row r="82" spans="1:6" ht="38.25">
      <c r="A82" s="21" t="s">
        <v>203</v>
      </c>
      <c r="B82" s="22" t="s">
        <v>31</v>
      </c>
      <c r="C82" s="22" t="s">
        <v>27</v>
      </c>
      <c r="D82" s="50" t="s">
        <v>180</v>
      </c>
      <c r="E82" s="22" t="s">
        <v>90</v>
      </c>
      <c r="F82" s="102">
        <v>1642.39086</v>
      </c>
    </row>
    <row r="83" spans="1:6" ht="15">
      <c r="A83" s="8" t="s">
        <v>35</v>
      </c>
      <c r="B83" s="19" t="s">
        <v>21</v>
      </c>
      <c r="C83" s="19"/>
      <c r="D83" s="51"/>
      <c r="E83" s="19"/>
      <c r="F83" s="98">
        <v>157.385</v>
      </c>
    </row>
    <row r="84" spans="1:6" s="222" customFormat="1" ht="15">
      <c r="A84" s="34" t="s">
        <v>36</v>
      </c>
      <c r="B84" s="41" t="s">
        <v>21</v>
      </c>
      <c r="C84" s="41" t="s">
        <v>31</v>
      </c>
      <c r="D84" s="48"/>
      <c r="E84" s="41"/>
      <c r="F84" s="99">
        <v>157.385</v>
      </c>
    </row>
    <row r="85" spans="1:6" s="223" customFormat="1" ht="45" customHeight="1">
      <c r="A85" s="37" t="s">
        <v>228</v>
      </c>
      <c r="B85" s="42" t="s">
        <v>21</v>
      </c>
      <c r="C85" s="42" t="s">
        <v>31</v>
      </c>
      <c r="D85" s="49" t="s">
        <v>30</v>
      </c>
      <c r="E85" s="42"/>
      <c r="F85" s="103">
        <v>157.385</v>
      </c>
    </row>
    <row r="86" spans="1:6" s="223" customFormat="1" ht="25.5">
      <c r="A86" s="37" t="s">
        <v>212</v>
      </c>
      <c r="B86" s="42" t="s">
        <v>21</v>
      </c>
      <c r="C86" s="42" t="s">
        <v>31</v>
      </c>
      <c r="D86" s="49" t="s">
        <v>126</v>
      </c>
      <c r="E86" s="42"/>
      <c r="F86" s="103">
        <v>157.385</v>
      </c>
    </row>
    <row r="87" spans="1:6" ht="38.25">
      <c r="A87" s="21" t="s">
        <v>146</v>
      </c>
      <c r="B87" s="22" t="s">
        <v>21</v>
      </c>
      <c r="C87" s="22" t="s">
        <v>31</v>
      </c>
      <c r="D87" s="50" t="s">
        <v>73</v>
      </c>
      <c r="E87" s="22" t="s">
        <v>90</v>
      </c>
      <c r="F87" s="102">
        <v>157.385</v>
      </c>
    </row>
    <row r="88" spans="1:6" ht="18" customHeight="1">
      <c r="A88" s="8" t="s">
        <v>37</v>
      </c>
      <c r="B88" s="19" t="s">
        <v>38</v>
      </c>
      <c r="C88" s="19"/>
      <c r="D88" s="51"/>
      <c r="E88" s="19"/>
      <c r="F88" s="98">
        <v>10359.01022</v>
      </c>
    </row>
    <row r="89" spans="1:6" s="222" customFormat="1" ht="15">
      <c r="A89" s="34" t="s">
        <v>39</v>
      </c>
      <c r="B89" s="41" t="s">
        <v>38</v>
      </c>
      <c r="C89" s="41" t="s">
        <v>16</v>
      </c>
      <c r="D89" s="48"/>
      <c r="E89" s="41"/>
      <c r="F89" s="99">
        <v>10359.01022</v>
      </c>
    </row>
    <row r="90" spans="1:6" s="223" customFormat="1" ht="25.5">
      <c r="A90" s="37" t="s">
        <v>234</v>
      </c>
      <c r="B90" s="42" t="s">
        <v>38</v>
      </c>
      <c r="C90" s="42" t="s">
        <v>16</v>
      </c>
      <c r="D90" s="49" t="s">
        <v>27</v>
      </c>
      <c r="E90" s="42"/>
      <c r="F90" s="103">
        <v>10359.01022</v>
      </c>
    </row>
    <row r="91" spans="1:6" s="223" customFormat="1" ht="15">
      <c r="A91" s="37" t="s">
        <v>78</v>
      </c>
      <c r="B91" s="42" t="s">
        <v>38</v>
      </c>
      <c r="C91" s="42" t="s">
        <v>16</v>
      </c>
      <c r="D91" s="49" t="s">
        <v>131</v>
      </c>
      <c r="E91" s="42"/>
      <c r="F91" s="103">
        <v>10309.01022</v>
      </c>
    </row>
    <row r="92" spans="1:6" s="223" customFormat="1" ht="51">
      <c r="A92" s="37" t="s">
        <v>79</v>
      </c>
      <c r="B92" s="42" t="s">
        <v>38</v>
      </c>
      <c r="C92" s="42" t="s">
        <v>16</v>
      </c>
      <c r="D92" s="49" t="s">
        <v>132</v>
      </c>
      <c r="E92" s="42"/>
      <c r="F92" s="103">
        <v>88</v>
      </c>
    </row>
    <row r="93" spans="1:6" ht="89.25">
      <c r="A93" s="21" t="s">
        <v>98</v>
      </c>
      <c r="B93" s="22" t="s">
        <v>38</v>
      </c>
      <c r="C93" s="22" t="s">
        <v>16</v>
      </c>
      <c r="D93" s="50" t="s">
        <v>80</v>
      </c>
      <c r="E93" s="22" t="s">
        <v>97</v>
      </c>
      <c r="F93" s="102">
        <v>88</v>
      </c>
    </row>
    <row r="94" spans="1:6" s="223" customFormat="1" ht="25.5">
      <c r="A94" s="37" t="s">
        <v>81</v>
      </c>
      <c r="B94" s="42" t="s">
        <v>38</v>
      </c>
      <c r="C94" s="42" t="s">
        <v>16</v>
      </c>
      <c r="D94" s="49" t="s">
        <v>133</v>
      </c>
      <c r="E94" s="42"/>
      <c r="F94" s="103">
        <v>10221.01022</v>
      </c>
    </row>
    <row r="95" spans="1:6" s="223" customFormat="1" ht="76.5">
      <c r="A95" s="21" t="s">
        <v>239</v>
      </c>
      <c r="B95" s="22" t="s">
        <v>38</v>
      </c>
      <c r="C95" s="22" t="s">
        <v>16</v>
      </c>
      <c r="D95" s="50" t="s">
        <v>189</v>
      </c>
      <c r="E95" s="22" t="s">
        <v>97</v>
      </c>
      <c r="F95" s="102">
        <v>1213.1</v>
      </c>
    </row>
    <row r="96" spans="1:6" s="223" customFormat="1" ht="76.5">
      <c r="A96" s="21" t="s">
        <v>239</v>
      </c>
      <c r="B96" s="22" t="s">
        <v>38</v>
      </c>
      <c r="C96" s="22" t="s">
        <v>16</v>
      </c>
      <c r="D96" s="50" t="s">
        <v>181</v>
      </c>
      <c r="E96" s="22" t="s">
        <v>97</v>
      </c>
      <c r="F96" s="102">
        <v>64</v>
      </c>
    </row>
    <row r="97" spans="1:6" ht="42.75" customHeight="1">
      <c r="A97" s="21" t="s">
        <v>99</v>
      </c>
      <c r="B97" s="22" t="s">
        <v>38</v>
      </c>
      <c r="C97" s="22" t="s">
        <v>16</v>
      </c>
      <c r="D97" s="50" t="s">
        <v>82</v>
      </c>
      <c r="E97" s="22" t="s">
        <v>97</v>
      </c>
      <c r="F97" s="102">
        <v>259.6</v>
      </c>
    </row>
    <row r="98" spans="1:6" ht="51">
      <c r="A98" s="21" t="s">
        <v>100</v>
      </c>
      <c r="B98" s="22" t="s">
        <v>38</v>
      </c>
      <c r="C98" s="22" t="s">
        <v>16</v>
      </c>
      <c r="D98" s="50" t="s">
        <v>83</v>
      </c>
      <c r="E98" s="22" t="s">
        <v>97</v>
      </c>
      <c r="F98" s="102">
        <v>8684.310220000001</v>
      </c>
    </row>
    <row r="99" spans="1:6" s="223" customFormat="1" ht="38.25">
      <c r="A99" s="37" t="s">
        <v>230</v>
      </c>
      <c r="B99" s="42" t="s">
        <v>38</v>
      </c>
      <c r="C99" s="42" t="s">
        <v>16</v>
      </c>
      <c r="D99" s="49" t="s">
        <v>193</v>
      </c>
      <c r="E99" s="42"/>
      <c r="F99" s="103">
        <v>50</v>
      </c>
    </row>
    <row r="100" spans="1:6" ht="25.5">
      <c r="A100" s="21" t="s">
        <v>194</v>
      </c>
      <c r="B100" s="22" t="s">
        <v>38</v>
      </c>
      <c r="C100" s="22" t="s">
        <v>16</v>
      </c>
      <c r="D100" s="50" t="s">
        <v>191</v>
      </c>
      <c r="E100" s="22"/>
      <c r="F100" s="102">
        <v>50</v>
      </c>
    </row>
    <row r="101" spans="1:6" ht="25.5">
      <c r="A101" s="21" t="s">
        <v>195</v>
      </c>
      <c r="B101" s="22" t="s">
        <v>38</v>
      </c>
      <c r="C101" s="22" t="s">
        <v>16</v>
      </c>
      <c r="D101" s="22" t="s">
        <v>192</v>
      </c>
      <c r="E101" s="22" t="s">
        <v>93</v>
      </c>
      <c r="F101" s="102">
        <v>50</v>
      </c>
    </row>
    <row r="102" spans="1:6" ht="15">
      <c r="A102" s="8" t="s">
        <v>40</v>
      </c>
      <c r="B102" s="19" t="s">
        <v>10</v>
      </c>
      <c r="C102" s="19"/>
      <c r="D102" s="51"/>
      <c r="E102" s="19"/>
      <c r="F102" s="98">
        <v>141.02514</v>
      </c>
    </row>
    <row r="103" spans="1:6" s="222" customFormat="1" ht="15">
      <c r="A103" s="34" t="s">
        <v>41</v>
      </c>
      <c r="B103" s="41" t="s">
        <v>10</v>
      </c>
      <c r="C103" s="41" t="s">
        <v>16</v>
      </c>
      <c r="D103" s="48"/>
      <c r="E103" s="41"/>
      <c r="F103" s="99">
        <v>141.02514</v>
      </c>
    </row>
    <row r="104" spans="1:6" s="223" customFormat="1" ht="15">
      <c r="A104" s="37" t="s">
        <v>51</v>
      </c>
      <c r="B104" s="42" t="s">
        <v>10</v>
      </c>
      <c r="C104" s="42" t="s">
        <v>16</v>
      </c>
      <c r="D104" s="49" t="s">
        <v>111</v>
      </c>
      <c r="E104" s="42"/>
      <c r="F104" s="103">
        <v>141.02514</v>
      </c>
    </row>
    <row r="105" spans="1:6" s="223" customFormat="1" ht="15">
      <c r="A105" s="37" t="s">
        <v>52</v>
      </c>
      <c r="B105" s="42" t="s">
        <v>10</v>
      </c>
      <c r="C105" s="42" t="s">
        <v>16</v>
      </c>
      <c r="D105" s="49" t="s">
        <v>114</v>
      </c>
      <c r="E105" s="42"/>
      <c r="F105" s="103">
        <v>141.02514</v>
      </c>
    </row>
    <row r="106" spans="1:6" ht="25.5">
      <c r="A106" s="21" t="s">
        <v>94</v>
      </c>
      <c r="B106" s="22" t="s">
        <v>10</v>
      </c>
      <c r="C106" s="22" t="s">
        <v>16</v>
      </c>
      <c r="D106" s="50" t="s">
        <v>158</v>
      </c>
      <c r="E106" s="22" t="s">
        <v>93</v>
      </c>
      <c r="F106" s="102">
        <v>141.02514</v>
      </c>
    </row>
    <row r="107" spans="1:6" ht="15">
      <c r="A107" s="8" t="s">
        <v>42</v>
      </c>
      <c r="B107" s="19" t="s">
        <v>11</v>
      </c>
      <c r="C107" s="19"/>
      <c r="D107" s="51"/>
      <c r="E107" s="19"/>
      <c r="F107" s="98">
        <v>10</v>
      </c>
    </row>
    <row r="108" spans="1:6" s="222" customFormat="1" ht="15">
      <c r="A108" s="34" t="s">
        <v>43</v>
      </c>
      <c r="B108" s="41" t="s">
        <v>11</v>
      </c>
      <c r="C108" s="41" t="s">
        <v>16</v>
      </c>
      <c r="D108" s="48"/>
      <c r="E108" s="41"/>
      <c r="F108" s="99">
        <v>10</v>
      </c>
    </row>
    <row r="109" spans="1:6" s="223" customFormat="1" ht="38.25">
      <c r="A109" s="37" t="s">
        <v>231</v>
      </c>
      <c r="B109" s="42" t="s">
        <v>11</v>
      </c>
      <c r="C109" s="42" t="s">
        <v>16</v>
      </c>
      <c r="D109" s="49" t="s">
        <v>19</v>
      </c>
      <c r="E109" s="42"/>
      <c r="F109" s="103">
        <v>10</v>
      </c>
    </row>
    <row r="110" spans="1:6" s="223" customFormat="1" ht="38.25">
      <c r="A110" s="37" t="s">
        <v>232</v>
      </c>
      <c r="B110" s="42" t="s">
        <v>11</v>
      </c>
      <c r="C110" s="42" t="s">
        <v>16</v>
      </c>
      <c r="D110" s="49" t="s">
        <v>127</v>
      </c>
      <c r="E110" s="42"/>
      <c r="F110" s="103">
        <v>10</v>
      </c>
    </row>
    <row r="111" spans="1:6" s="223" customFormat="1" ht="38.25">
      <c r="A111" s="37" t="s">
        <v>210</v>
      </c>
      <c r="B111" s="42" t="s">
        <v>11</v>
      </c>
      <c r="C111" s="42" t="s">
        <v>16</v>
      </c>
      <c r="D111" s="49" t="s">
        <v>128</v>
      </c>
      <c r="E111" s="42"/>
      <c r="F111" s="103">
        <v>10</v>
      </c>
    </row>
    <row r="112" spans="1:6" ht="54" customHeight="1">
      <c r="A112" s="21" t="s">
        <v>147</v>
      </c>
      <c r="B112" s="22" t="s">
        <v>11</v>
      </c>
      <c r="C112" s="22" t="s">
        <v>16</v>
      </c>
      <c r="D112" s="50" t="s">
        <v>74</v>
      </c>
      <c r="E112" s="22" t="s">
        <v>90</v>
      </c>
      <c r="F112" s="102">
        <v>10</v>
      </c>
    </row>
    <row r="113" spans="1:6" ht="18" customHeight="1">
      <c r="A113" s="8" t="s">
        <v>44</v>
      </c>
      <c r="B113" s="19" t="s">
        <v>12</v>
      </c>
      <c r="C113" s="19"/>
      <c r="D113" s="51"/>
      <c r="E113" s="19"/>
      <c r="F113" s="98">
        <v>304.645</v>
      </c>
    </row>
    <row r="114" spans="1:6" s="222" customFormat="1" ht="15">
      <c r="A114" s="34" t="s">
        <v>45</v>
      </c>
      <c r="B114" s="41" t="s">
        <v>12</v>
      </c>
      <c r="C114" s="41" t="s">
        <v>17</v>
      </c>
      <c r="D114" s="48"/>
      <c r="E114" s="41"/>
      <c r="F114" s="99">
        <v>304.645</v>
      </c>
    </row>
    <row r="115" spans="1:6" s="223" customFormat="1" ht="25.5">
      <c r="A115" s="37" t="s">
        <v>233</v>
      </c>
      <c r="B115" s="42" t="s">
        <v>12</v>
      </c>
      <c r="C115" s="42" t="s">
        <v>17</v>
      </c>
      <c r="D115" s="49" t="s">
        <v>31</v>
      </c>
      <c r="E115" s="42"/>
      <c r="F115" s="103">
        <v>304.645</v>
      </c>
    </row>
    <row r="116" spans="1:6" s="223" customFormat="1" ht="38.25">
      <c r="A116" s="37" t="s">
        <v>211</v>
      </c>
      <c r="B116" s="42" t="s">
        <v>12</v>
      </c>
      <c r="C116" s="42" t="s">
        <v>17</v>
      </c>
      <c r="D116" s="49" t="s">
        <v>129</v>
      </c>
      <c r="E116" s="42"/>
      <c r="F116" s="103">
        <v>304.645</v>
      </c>
    </row>
    <row r="117" spans="1:6" ht="38.25">
      <c r="A117" s="21" t="s">
        <v>148</v>
      </c>
      <c r="B117" s="22" t="s">
        <v>12</v>
      </c>
      <c r="C117" s="22" t="s">
        <v>17</v>
      </c>
      <c r="D117" s="50" t="s">
        <v>75</v>
      </c>
      <c r="E117" s="22" t="s">
        <v>90</v>
      </c>
      <c r="F117" s="102">
        <v>304.645</v>
      </c>
    </row>
    <row r="118" spans="1:6" ht="18" customHeight="1">
      <c r="A118" s="8" t="s">
        <v>50</v>
      </c>
      <c r="B118" s="32"/>
      <c r="C118" s="32"/>
      <c r="D118" s="33"/>
      <c r="E118" s="33"/>
      <c r="F118" s="104">
        <v>37739.13318</v>
      </c>
    </row>
    <row r="119" spans="4:5" ht="15" customHeight="1">
      <c r="D119" s="24"/>
      <c r="E119" s="24"/>
    </row>
    <row r="120" spans="4:6" ht="15" customHeight="1">
      <c r="D120" s="24"/>
      <c r="E120" s="24"/>
      <c r="F120" s="224"/>
    </row>
  </sheetData>
  <sheetProtection/>
  <autoFilter ref="A10:H10"/>
  <mergeCells count="6">
    <mergeCell ref="B1:F1"/>
    <mergeCell ref="B2:F2"/>
    <mergeCell ref="B3:F3"/>
    <mergeCell ref="B4:F4"/>
    <mergeCell ref="B5:F5"/>
    <mergeCell ref="A7:F7"/>
  </mergeCells>
  <printOptions/>
  <pageMargins left="0.984251968503937" right="0.3937007874015748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5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56.75390625" style="23" customWidth="1"/>
    <col min="2" max="2" width="4.25390625" style="24" customWidth="1"/>
    <col min="3" max="3" width="4.00390625" style="24" customWidth="1"/>
    <col min="4" max="4" width="14.75390625" style="25" customWidth="1"/>
    <col min="5" max="5" width="4.75390625" style="25" customWidth="1"/>
    <col min="6" max="6" width="14.375" style="26" customWidth="1"/>
    <col min="7" max="7" width="9.75390625" style="14" bestFit="1" customWidth="1"/>
    <col min="8" max="16384" width="9.125" style="14" customWidth="1"/>
  </cols>
  <sheetData>
    <row r="1" spans="1:6" ht="15.75">
      <c r="A1" s="228" t="s">
        <v>236</v>
      </c>
      <c r="B1" s="228"/>
      <c r="C1" s="228"/>
      <c r="D1" s="228"/>
      <c r="E1" s="228"/>
      <c r="F1" s="228"/>
    </row>
    <row r="2" spans="1:6" ht="15.75">
      <c r="A2" s="231" t="s">
        <v>87</v>
      </c>
      <c r="B2" s="231"/>
      <c r="C2" s="231"/>
      <c r="D2" s="231"/>
      <c r="E2" s="231"/>
      <c r="F2" s="231"/>
    </row>
    <row r="3" spans="1:6" ht="15.75">
      <c r="A3" s="231" t="s">
        <v>215</v>
      </c>
      <c r="B3" s="231"/>
      <c r="C3" s="231"/>
      <c r="D3" s="231"/>
      <c r="E3" s="231"/>
      <c r="F3" s="231"/>
    </row>
    <row r="4" spans="1:6" ht="15.75">
      <c r="A4" s="215"/>
      <c r="B4" s="228" t="s">
        <v>216</v>
      </c>
      <c r="C4" s="228"/>
      <c r="D4" s="228"/>
      <c r="E4" s="228"/>
      <c r="F4" s="228"/>
    </row>
    <row r="5" spans="1:6" ht="15">
      <c r="A5" s="234" t="s">
        <v>101</v>
      </c>
      <c r="B5" s="234"/>
      <c r="C5" s="234"/>
      <c r="D5" s="234"/>
      <c r="E5" s="234"/>
      <c r="F5" s="234"/>
    </row>
    <row r="6" spans="1:6" ht="15">
      <c r="A6" s="15"/>
      <c r="B6" s="15"/>
      <c r="C6" s="15"/>
      <c r="D6" s="15"/>
      <c r="E6" s="15"/>
      <c r="F6" s="15"/>
    </row>
    <row r="7" spans="1:6" ht="78" customHeight="1">
      <c r="A7" s="235" t="s">
        <v>172</v>
      </c>
      <c r="B7" s="235"/>
      <c r="C7" s="235"/>
      <c r="D7" s="235"/>
      <c r="E7" s="235"/>
      <c r="F7" s="235"/>
    </row>
    <row r="8" spans="1:6" ht="15.75">
      <c r="A8" s="232"/>
      <c r="B8" s="232"/>
      <c r="C8" s="232"/>
      <c r="D8" s="232"/>
      <c r="E8" s="232"/>
      <c r="F8" s="232"/>
    </row>
    <row r="9" spans="1:6" ht="15" customHeight="1">
      <c r="A9" s="17"/>
      <c r="B9" s="18"/>
      <c r="C9" s="18"/>
      <c r="D9" s="18"/>
      <c r="E9" s="233" t="s">
        <v>0</v>
      </c>
      <c r="F9" s="233"/>
    </row>
    <row r="10" spans="1:6" s="71" customFormat="1" ht="21.75" customHeight="1">
      <c r="A10" s="69" t="s">
        <v>1</v>
      </c>
      <c r="B10" s="69" t="s">
        <v>102</v>
      </c>
      <c r="C10" s="69" t="s">
        <v>103</v>
      </c>
      <c r="D10" s="69" t="s">
        <v>104</v>
      </c>
      <c r="E10" s="69" t="s">
        <v>105</v>
      </c>
      <c r="F10" s="70" t="s">
        <v>106</v>
      </c>
    </row>
    <row r="11" spans="1:7" s="95" customFormat="1" ht="14.25" customHeight="1">
      <c r="A11" s="8" t="str">
        <f>'Ведомст.2017'!B14</f>
        <v>Общегосударственные вопросы</v>
      </c>
      <c r="B11" s="9" t="str">
        <f>'Ведомст.2017'!D14</f>
        <v>01</v>
      </c>
      <c r="C11" s="19"/>
      <c r="D11" s="43"/>
      <c r="E11" s="20"/>
      <c r="F11" s="98">
        <f>F12+F18+F28+F23</f>
        <v>12694.999999999998</v>
      </c>
      <c r="G11" s="193"/>
    </row>
    <row r="12" spans="1:6" s="36" customFormat="1" ht="41.25" customHeight="1">
      <c r="A12" s="34" t="str">
        <f>'Ведомст.2017'!B15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2" s="40" t="str">
        <f>'Ведомст.2017'!D15</f>
        <v>01</v>
      </c>
      <c r="C12" s="40" t="str">
        <f>'Ведомст.2017'!E15</f>
        <v>04</v>
      </c>
      <c r="D12" s="44"/>
      <c r="E12" s="35"/>
      <c r="F12" s="99">
        <f>F13</f>
        <v>2121.0000000000005</v>
      </c>
    </row>
    <row r="13" spans="1:6" s="39" customFormat="1" ht="15">
      <c r="A13" s="37" t="str">
        <f>'Ведомст.2017'!B16</f>
        <v>Непрограммные расходы органов местного самоуправления</v>
      </c>
      <c r="B13" s="38" t="str">
        <f>'Ведомст.2017'!D16</f>
        <v>01</v>
      </c>
      <c r="C13" s="38" t="str">
        <f>'Ведомст.2017'!E16</f>
        <v>04</v>
      </c>
      <c r="D13" s="45" t="str">
        <f>'Ведомст.2017'!F16</f>
        <v>99</v>
      </c>
      <c r="E13" s="38"/>
      <c r="F13" s="100">
        <f>F14</f>
        <v>2121.0000000000005</v>
      </c>
    </row>
    <row r="14" spans="1:6" s="39" customFormat="1" ht="15">
      <c r="A14" s="37" t="str">
        <f>'Ведомст.2017'!B17</f>
        <v>Иные непрограммные расходы</v>
      </c>
      <c r="B14" s="38" t="str">
        <f>'Ведомст.2017'!D17</f>
        <v>01</v>
      </c>
      <c r="C14" s="38" t="str">
        <f>'Ведомст.2017'!E17</f>
        <v>04</v>
      </c>
      <c r="D14" s="45" t="str">
        <f>'Ведомст.2017'!F17</f>
        <v>99 9 </v>
      </c>
      <c r="E14" s="38"/>
      <c r="F14" s="100">
        <f>F15+F16+F17</f>
        <v>2121.0000000000005</v>
      </c>
    </row>
    <row r="15" spans="1:6" ht="67.5" customHeight="1">
      <c r="A15" s="21" t="str">
        <f>'Ведомст.2017'!B18</f>
        <v>Расходы на выплаты по оплате труда работников муниципальных органов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15" s="10" t="str">
        <f>'Ведомст.2017'!D18</f>
        <v>01</v>
      </c>
      <c r="C15" s="10" t="str">
        <f>'Ведомст.2017'!E18</f>
        <v>04</v>
      </c>
      <c r="D15" s="46" t="str">
        <f>'Ведомст.2017'!F18</f>
        <v>99 9 00 00110</v>
      </c>
      <c r="E15" s="10" t="str">
        <f>'Ведомст.2017'!G18</f>
        <v>100</v>
      </c>
      <c r="F15" s="101">
        <f>'Ведомст.2017'!H18</f>
        <v>1972.4</v>
      </c>
    </row>
    <row r="16" spans="1:6" ht="25.5">
      <c r="A16" s="150" t="str">
        <f>'Ведомст.2017'!B19</f>
        <v>Расходы на обеспечение функций муниципальных органов (Иные бюджетные ассигнования)</v>
      </c>
      <c r="B16" s="10" t="str">
        <f>'Ведомст.2017'!D19</f>
        <v>01</v>
      </c>
      <c r="C16" s="10" t="str">
        <f>'Ведомст.2017'!E19</f>
        <v>04</v>
      </c>
      <c r="D16" s="46" t="str">
        <f>'Ведомст.2017'!F19</f>
        <v>99 9 00 00190</v>
      </c>
      <c r="E16" s="10" t="str">
        <f>'Ведомст.2017'!G19</f>
        <v>200</v>
      </c>
      <c r="F16" s="151">
        <f>'Ведомст.2017'!H19</f>
        <v>101.3</v>
      </c>
    </row>
    <row r="17" spans="1:6" ht="114.75">
      <c r="A17" s="21" t="str">
        <f>'Ведомст.2017'!B20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17" s="10" t="str">
        <f>'Ведомст.2017'!D20</f>
        <v>01</v>
      </c>
      <c r="C17" s="10" t="str">
        <f>'Ведомст.2017'!E20</f>
        <v>04</v>
      </c>
      <c r="D17" s="46" t="str">
        <f>'Ведомст.2017'!F20</f>
        <v>99 9 00 86040</v>
      </c>
      <c r="E17" s="10" t="str">
        <f>'Ведомст.2017'!G20</f>
        <v>500</v>
      </c>
      <c r="F17" s="101">
        <f>'Ведомст.2017'!H20</f>
        <v>47.3</v>
      </c>
    </row>
    <row r="18" spans="1:6" s="36" customFormat="1" ht="39" customHeight="1">
      <c r="A18" s="34" t="str">
        <f>'Ведомст.2017'!B21</f>
        <v>Обеспечение деятельности финансовых, налоговых и таможенных органов и органов финансового (финансово-бюджетного) надзора</v>
      </c>
      <c r="B18" s="40" t="str">
        <f>'Ведомст.2017'!D21</f>
        <v>01</v>
      </c>
      <c r="C18" s="40" t="str">
        <f>'Ведомст.2017'!E21</f>
        <v>06</v>
      </c>
      <c r="D18" s="47"/>
      <c r="E18" s="40"/>
      <c r="F18" s="99">
        <f>F19</f>
        <v>437</v>
      </c>
    </row>
    <row r="19" spans="1:6" ht="39" customHeight="1">
      <c r="A19" s="37" t="str">
        <f>'Ведомст.2017'!B22</f>
        <v>Муниципальная программа «Управление муниципальными финансами муниципального образования Ковардицкое на 2016-2020 годы»</v>
      </c>
      <c r="B19" s="38" t="str">
        <f>'Ведомст.2017'!D22</f>
        <v>01</v>
      </c>
      <c r="C19" s="38" t="str">
        <f>'Ведомст.2017'!E22</f>
        <v>06</v>
      </c>
      <c r="D19" s="45" t="str">
        <f>'Ведомст.2017'!F22</f>
        <v>08</v>
      </c>
      <c r="E19" s="38"/>
      <c r="F19" s="102">
        <f>F20</f>
        <v>437</v>
      </c>
    </row>
    <row r="20" spans="1:6" ht="39" customHeight="1">
      <c r="A20" s="37" t="str">
        <f>'Ведомст.2017'!B23</f>
        <v>Подпрограмма «Повышение эффективности бюджетных расходов муниципального образования Ковардицкое на 2016-2020 годы»</v>
      </c>
      <c r="B20" s="38" t="str">
        <f>'Ведомст.2017'!D23</f>
        <v>01</v>
      </c>
      <c r="C20" s="38" t="str">
        <f>'Ведомст.2017'!E23</f>
        <v>06</v>
      </c>
      <c r="D20" s="45" t="str">
        <f>'Ведомст.2017'!F23</f>
        <v>08 2 </v>
      </c>
      <c r="E20" s="38"/>
      <c r="F20" s="102">
        <f>F21</f>
        <v>437</v>
      </c>
    </row>
    <row r="21" spans="1:6" s="39" customFormat="1" ht="25.5">
      <c r="A21" s="37" t="str">
        <f>'Ведомст.2017'!B24</f>
        <v>Основное мероприятие «Обеспечение качественного управления финансами муниципального образования»</v>
      </c>
      <c r="B21" s="38" t="str">
        <f>'Ведомст.2017'!D24</f>
        <v>01</v>
      </c>
      <c r="C21" s="38" t="str">
        <f>'Ведомст.2017'!E24</f>
        <v>06</v>
      </c>
      <c r="D21" s="45" t="str">
        <f>'Ведомст.2017'!F24</f>
        <v>08 2 01</v>
      </c>
      <c r="E21" s="38"/>
      <c r="F21" s="103">
        <f>F22</f>
        <v>437</v>
      </c>
    </row>
    <row r="22" spans="1:6" ht="89.25">
      <c r="A22" s="21" t="str">
        <f>'Ведомст.2017'!B25</f>
        <v>Иные межбюджетные трансферты передаваемые бюджету Муромского района из бюджета Ковардицкого сельского поселения на мероприятия в части составления и рассмотрения проекта бюджета поселения, утверждения и исполнения бюджета поселения, осуществления контроля за его исполнением, составления и утверждения отчета об исполнении бюджета поселения (Межбюджетные трансферты)</v>
      </c>
      <c r="B22" s="10" t="str">
        <f>'Ведомст.2017'!D25</f>
        <v>01</v>
      </c>
      <c r="C22" s="10" t="str">
        <f>'Ведомст.2017'!E25</f>
        <v>06</v>
      </c>
      <c r="D22" s="46" t="str">
        <f>'Ведомст.2017'!F25</f>
        <v>08 2 01 86010</v>
      </c>
      <c r="E22" s="10" t="str">
        <f>'Ведомст.2017'!G25</f>
        <v>500</v>
      </c>
      <c r="F22" s="102">
        <f>'Ведомст.2017'!H25</f>
        <v>437</v>
      </c>
    </row>
    <row r="23" spans="1:6" s="36" customFormat="1" ht="15">
      <c r="A23" s="34" t="str">
        <f>'Ведомст.2017'!B26</f>
        <v>Резервные фонды</v>
      </c>
      <c r="B23" s="40" t="str">
        <f>'Ведомст.2017'!D26</f>
        <v>01</v>
      </c>
      <c r="C23" s="40" t="str">
        <f>'Ведомст.2017'!E26</f>
        <v>11</v>
      </c>
      <c r="D23" s="47"/>
      <c r="E23" s="40"/>
      <c r="F23" s="99">
        <f>F24</f>
        <v>100</v>
      </c>
    </row>
    <row r="24" spans="1:6" s="39" customFormat="1" ht="15">
      <c r="A24" s="37" t="str">
        <f>'Ведомст.2017'!B27</f>
        <v>Непрограммные расходы органов местного самоуправления</v>
      </c>
      <c r="B24" s="38" t="str">
        <f>'Ведомст.2017'!D27</f>
        <v>01</v>
      </c>
      <c r="C24" s="38" t="str">
        <f>'Ведомст.2017'!E27</f>
        <v>11</v>
      </c>
      <c r="D24" s="45" t="str">
        <f>'Ведомст.2017'!F27</f>
        <v>99</v>
      </c>
      <c r="E24" s="38"/>
      <c r="F24" s="103">
        <f>F25</f>
        <v>100</v>
      </c>
    </row>
    <row r="25" spans="1:6" s="39" customFormat="1" ht="15">
      <c r="A25" s="37" t="str">
        <f>'Ведомст.2017'!B28</f>
        <v>Иные непрограммные расходы</v>
      </c>
      <c r="B25" s="38" t="str">
        <f>'Ведомст.2017'!D28</f>
        <v>01</v>
      </c>
      <c r="C25" s="38" t="str">
        <f>'Ведомст.2017'!E28</f>
        <v>11</v>
      </c>
      <c r="D25" s="45" t="str">
        <f>'Ведомст.2017'!F28</f>
        <v>99 9</v>
      </c>
      <c r="E25" s="38"/>
      <c r="F25" s="103">
        <f>SUM(F26:F27)</f>
        <v>100</v>
      </c>
    </row>
    <row r="26" spans="1:6" ht="25.5">
      <c r="A26" s="21" t="str">
        <f>'Ведомст.2017'!B29</f>
        <v>Резервный фонд администрации муниципального образования Ковардицкое (Иные бюджетные ассигнования)</v>
      </c>
      <c r="B26" s="10" t="str">
        <f>'Ведомст.2017'!D29</f>
        <v>01</v>
      </c>
      <c r="C26" s="10" t="str">
        <f>'Ведомст.2017'!E29</f>
        <v>11</v>
      </c>
      <c r="D26" s="46" t="str">
        <f>'Ведомст.2017'!F29</f>
        <v>99 9 00 21300</v>
      </c>
      <c r="E26" s="10" t="str">
        <f>'Ведомст.2017'!G29</f>
        <v>800</v>
      </c>
      <c r="F26" s="102">
        <f>'Ведомст.2017'!H29</f>
        <v>50</v>
      </c>
    </row>
    <row r="27" spans="1:6" ht="38.25">
      <c r="A27" s="21" t="str">
        <f>'Ведомст.2017'!B30</f>
        <v>Резерв финансовых и материальных ресурсов для ликвидации чрезвычайных ситуаций природного и техногенного характера (Иные бюджетные ассигнования)</v>
      </c>
      <c r="B27" s="10" t="str">
        <f>'Ведомст.2017'!D30</f>
        <v>01</v>
      </c>
      <c r="C27" s="10" t="str">
        <f>'Ведомст.2017'!E30</f>
        <v>11</v>
      </c>
      <c r="D27" s="46" t="str">
        <f>'Ведомст.2017'!F30</f>
        <v>99 9 00 21310</v>
      </c>
      <c r="E27" s="10" t="str">
        <f>'Ведомст.2017'!G30</f>
        <v>800</v>
      </c>
      <c r="F27" s="102">
        <f>'Ведомст.2017'!H30</f>
        <v>50</v>
      </c>
    </row>
    <row r="28" spans="1:6" s="36" customFormat="1" ht="18" customHeight="1">
      <c r="A28" s="34" t="str">
        <f>'Ведомст.2017'!B31</f>
        <v>Другие общегосударственные вопросы</v>
      </c>
      <c r="B28" s="41" t="str">
        <f>'Ведомст.2017'!D31</f>
        <v>01</v>
      </c>
      <c r="C28" s="41" t="str">
        <f>'Ведомст.2017'!E31</f>
        <v>13</v>
      </c>
      <c r="D28" s="48"/>
      <c r="E28" s="41"/>
      <c r="F28" s="99">
        <f>F29+F34+F39</f>
        <v>10036.999999999998</v>
      </c>
    </row>
    <row r="29" spans="1:6" s="39" customFormat="1" ht="25.5">
      <c r="A29" s="37" t="str">
        <f>'Ведомст.2017'!B116</f>
        <v>Муниципальная программа «Развитие муниципальной службы в муниципальном образовании Ковардицкое на 2016-2020 годы»</v>
      </c>
      <c r="B29" s="38" t="str">
        <f>'Ведомст.2017'!D116</f>
        <v>01</v>
      </c>
      <c r="C29" s="38" t="str">
        <f>'Ведомст.2017'!E116</f>
        <v>13</v>
      </c>
      <c r="D29" s="45" t="str">
        <f>'Ведомст.2017'!F116</f>
        <v>05</v>
      </c>
      <c r="E29" s="94"/>
      <c r="F29" s="103">
        <f>F30</f>
        <v>9821.499999999998</v>
      </c>
    </row>
    <row r="30" spans="1:6" s="39" customFormat="1" ht="51">
      <c r="A30" s="37" t="str">
        <f>'Ведомст.2017'!B117</f>
        <v>Основное мероприятие «Материально-техническое и финансовое обеспечение деятельности муниципального казённого учреждения «Административно-хозяйственный центр Ковардицкого сельского поселения Муромского района»»</v>
      </c>
      <c r="B30" s="38" t="str">
        <f>'Ведомст.2017'!D117</f>
        <v>01</v>
      </c>
      <c r="C30" s="38" t="str">
        <f>'Ведомст.2017'!E117</f>
        <v>13</v>
      </c>
      <c r="D30" s="45" t="str">
        <f>'Ведомст.2017'!F117</f>
        <v>05 0 02 </v>
      </c>
      <c r="E30" s="94"/>
      <c r="F30" s="103">
        <f>SUM(F31:F33)</f>
        <v>9821.499999999998</v>
      </c>
    </row>
    <row r="31" spans="1:6" ht="92.25" customHeight="1">
      <c r="A31" s="21" t="str">
        <f>'Ведомст.2017'!B118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31" s="10" t="str">
        <f>'Ведомст.2017'!D118</f>
        <v>01</v>
      </c>
      <c r="C31" s="10" t="str">
        <f>'Ведомст.2017'!E118</f>
        <v>13</v>
      </c>
      <c r="D31" s="46" t="str">
        <f>'Ведомст.2017'!F118</f>
        <v>05 0 02 Ц0590</v>
      </c>
      <c r="E31" s="10" t="str">
        <f>'Ведомст.2017'!G118</f>
        <v>100</v>
      </c>
      <c r="F31" s="101">
        <f>'Ведомст.2017'!H118</f>
        <v>6089.599999999999</v>
      </c>
    </row>
    <row r="32" spans="1:6" ht="63.75">
      <c r="A32" s="21" t="str">
        <f>'Ведомст.2017'!B119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(Закупка товаров, работ и услуг для обеспечения государственных (муниципальных) нужд)</v>
      </c>
      <c r="B32" s="10" t="str">
        <f>'Ведомст.2017'!D119</f>
        <v>01</v>
      </c>
      <c r="C32" s="10" t="str">
        <f>'Ведомст.2017'!E119</f>
        <v>13</v>
      </c>
      <c r="D32" s="46" t="str">
        <f>'Ведомст.2017'!F119</f>
        <v>05 0 02 Ц0590</v>
      </c>
      <c r="E32" s="10" t="str">
        <f>'Ведомст.2017'!G119</f>
        <v>200</v>
      </c>
      <c r="F32" s="101">
        <f>'Ведомст.2017'!H119</f>
        <v>2632.1</v>
      </c>
    </row>
    <row r="33" spans="1:6" ht="51">
      <c r="A33" s="21" t="str">
        <f>'Ведомст.2017'!B120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(Иные бюджетные ассигнования)</v>
      </c>
      <c r="B33" s="10" t="str">
        <f>'Ведомст.2017'!D120</f>
        <v>01</v>
      </c>
      <c r="C33" s="10" t="str">
        <f>'Ведомст.2017'!E120</f>
        <v>13</v>
      </c>
      <c r="D33" s="46" t="str">
        <f>'Ведомст.2017'!F120</f>
        <v>05 0 02 Ц0590</v>
      </c>
      <c r="E33" s="10" t="str">
        <f>'Ведомст.2017'!G120</f>
        <v>800</v>
      </c>
      <c r="F33" s="101">
        <f>'Ведомст.2017'!H120</f>
        <v>1099.8</v>
      </c>
    </row>
    <row r="34" spans="1:6" s="39" customFormat="1" ht="38.25">
      <c r="A34" s="37" t="str">
        <f>'Ведомст.2017'!B32</f>
        <v>Муниципальная программа «Управление муниципальным имуществом муниципального образования Ковардицкое на 2016-2020 годы»</v>
      </c>
      <c r="B34" s="42" t="str">
        <f>'Ведомст.2017'!D32</f>
        <v>01</v>
      </c>
      <c r="C34" s="42" t="str">
        <f>'Ведомст.2017'!E32</f>
        <v>13</v>
      </c>
      <c r="D34" s="49" t="str">
        <f>'Ведомст.2017'!F32</f>
        <v>07</v>
      </c>
      <c r="E34" s="42"/>
      <c r="F34" s="103">
        <f>F35</f>
        <v>127.8</v>
      </c>
    </row>
    <row r="35" spans="1:6" s="39" customFormat="1" ht="24.75" customHeight="1">
      <c r="A35" s="37" t="str">
        <f>'Ведомст.2017'!B33</f>
        <v>Основное мероприятие «Обеспечение эффективного управления муниципальным имуществом»</v>
      </c>
      <c r="B35" s="42" t="str">
        <f>'Ведомст.2017'!D33</f>
        <v>01</v>
      </c>
      <c r="C35" s="42" t="str">
        <f>'Ведомст.2017'!E33</f>
        <v>13</v>
      </c>
      <c r="D35" s="49" t="str">
        <f>'Ведомст.2017'!F33</f>
        <v>07 0 01</v>
      </c>
      <c r="E35" s="42"/>
      <c r="F35" s="103">
        <f>SUM(F36:F38)</f>
        <v>127.8</v>
      </c>
    </row>
    <row r="36" spans="1:6" ht="51">
      <c r="A36" s="21" t="str">
        <f>'Ведомст.2017'!B34</f>
        <v>Оценка недвижимости, признание прав и регулирование отношений по государственной и муниципальной собственности  (Закупка товаров, работ и услуг для обеспечения государственных (муниципальных) нужд)</v>
      </c>
      <c r="B36" s="22" t="str">
        <f>'Ведомст.2017'!D34</f>
        <v>01</v>
      </c>
      <c r="C36" s="22" t="str">
        <f>'Ведомст.2017'!E34</f>
        <v>13</v>
      </c>
      <c r="D36" s="50" t="str">
        <f>'Ведомст.2017'!F34</f>
        <v>07 0 01 22310</v>
      </c>
      <c r="E36" s="22" t="str">
        <f>'Ведомст.2017'!G34</f>
        <v>200</v>
      </c>
      <c r="F36" s="102">
        <f>'Ведомст.2017'!H34</f>
        <v>76.8</v>
      </c>
    </row>
    <row r="37" spans="1:6" ht="38.25">
      <c r="A37" s="21" t="str">
        <f>'Ведомст.2017'!B35</f>
        <v>Оценка недвижимости, признание прав и регулирование отношений по государственной и муниципальной собственности  (Иные бюджетные ассигнования)</v>
      </c>
      <c r="B37" s="22" t="str">
        <f>'Ведомст.2017'!D35</f>
        <v>01</v>
      </c>
      <c r="C37" s="22" t="str">
        <f>'Ведомст.2017'!E35</f>
        <v>13</v>
      </c>
      <c r="D37" s="50" t="str">
        <f>'Ведомст.2017'!F35</f>
        <v>07 0 01 22310</v>
      </c>
      <c r="E37" s="22" t="str">
        <f>'Ведомст.2017'!G35</f>
        <v>800</v>
      </c>
      <c r="F37" s="102">
        <f>'Ведомст.2017'!H35</f>
        <v>11</v>
      </c>
    </row>
    <row r="38" spans="1:6" ht="63.75">
      <c r="A38" s="21" t="str">
        <f>'Ведомст.2017'!B36</f>
        <v>Осуществление постановки на кадастровый учет земельных участков, расположенных под объектами, находящимися в муниципальной собственности муниципального образования Ковардицкое (Закупка товаров, работ и услуг для обеспечения государственных (муниципальных) нужд) </v>
      </c>
      <c r="B38" s="22" t="str">
        <f>'Ведомст.2017'!D36</f>
        <v>01</v>
      </c>
      <c r="C38" s="22" t="str">
        <f>'Ведомст.2017'!E36</f>
        <v>13</v>
      </c>
      <c r="D38" s="50" t="str">
        <f>'Ведомст.2017'!F36</f>
        <v>07 0 01 22410</v>
      </c>
      <c r="E38" s="22" t="str">
        <f>'Ведомст.2017'!G36</f>
        <v>200</v>
      </c>
      <c r="F38" s="102">
        <f>'Ведомст.2017'!H36</f>
        <v>40</v>
      </c>
    </row>
    <row r="39" spans="1:6" s="39" customFormat="1" ht="15">
      <c r="A39" s="37" t="str">
        <f>'Ведомст.2017'!B37</f>
        <v>Непрограммные расходы органов местного самоуправления</v>
      </c>
      <c r="B39" s="38" t="str">
        <f>'Ведомст.2017'!D37</f>
        <v>01</v>
      </c>
      <c r="C39" s="38" t="str">
        <f>'Ведомст.2017'!E37</f>
        <v>13</v>
      </c>
      <c r="D39" s="45" t="str">
        <f>'Ведомст.2017'!F37</f>
        <v>99 </v>
      </c>
      <c r="E39" s="38"/>
      <c r="F39" s="103">
        <f>F40</f>
        <v>87.7</v>
      </c>
    </row>
    <row r="40" spans="1:6" s="39" customFormat="1" ht="15">
      <c r="A40" s="37" t="str">
        <f>'Ведомст.2017'!B38</f>
        <v>Иные непрограммные расходы</v>
      </c>
      <c r="B40" s="38" t="str">
        <f>'Ведомст.2017'!D38</f>
        <v>01</v>
      </c>
      <c r="C40" s="38" t="str">
        <f>'Ведомст.2017'!E38</f>
        <v>13</v>
      </c>
      <c r="D40" s="45" t="str">
        <f>'Ведомст.2017'!F38</f>
        <v>99 9</v>
      </c>
      <c r="E40" s="38"/>
      <c r="F40" s="103">
        <f>F41</f>
        <v>87.7</v>
      </c>
    </row>
    <row r="41" spans="1:6" ht="114.75">
      <c r="A41" s="21" t="str">
        <f>'Ведомст.2017'!B39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41" s="10" t="str">
        <f>'Ведомст.2017'!D39</f>
        <v>01</v>
      </c>
      <c r="C41" s="10" t="str">
        <f>'Ведомст.2017'!E39</f>
        <v>13</v>
      </c>
      <c r="D41" s="46" t="str">
        <f>'Ведомст.2017'!F39</f>
        <v>99 9 00 86040</v>
      </c>
      <c r="E41" s="10" t="str">
        <f>'Ведомст.2017'!G39</f>
        <v>500</v>
      </c>
      <c r="F41" s="101">
        <f>'Ведомст.2017'!H39</f>
        <v>87.7</v>
      </c>
    </row>
    <row r="42" spans="1:7" ht="14.25">
      <c r="A42" s="8" t="str">
        <f>'Ведомст.2017'!B40</f>
        <v>Национальная оборона</v>
      </c>
      <c r="B42" s="19" t="str">
        <f>'Ведомст.2017'!D40</f>
        <v>02</v>
      </c>
      <c r="C42" s="19"/>
      <c r="D42" s="51"/>
      <c r="E42" s="19"/>
      <c r="F42" s="98">
        <f>F43</f>
        <v>318.7</v>
      </c>
      <c r="G42" s="172"/>
    </row>
    <row r="43" spans="1:6" s="36" customFormat="1" ht="15">
      <c r="A43" s="34" t="str">
        <f>'Ведомст.2017'!B41</f>
        <v>Мобилизационная и вневойсковая подготовка</v>
      </c>
      <c r="B43" s="41" t="str">
        <f>'Ведомст.2017'!D41</f>
        <v>02</v>
      </c>
      <c r="C43" s="41" t="str">
        <f>'Ведомст.2017'!E41</f>
        <v>03</v>
      </c>
      <c r="D43" s="48"/>
      <c r="E43" s="41"/>
      <c r="F43" s="99">
        <f>F44</f>
        <v>318.7</v>
      </c>
    </row>
    <row r="44" spans="1:6" s="39" customFormat="1" ht="38.25">
      <c r="A44" s="37" t="str">
        <f>'Ведомст.2017'!B42</f>
        <v>Муниципальная программа «Управление муниципальными финансами муниципального образования Ковардицкое на 2016-2020 годы»</v>
      </c>
      <c r="B44" s="42" t="str">
        <f>'Ведомст.2017'!D42</f>
        <v>02</v>
      </c>
      <c r="C44" s="42" t="str">
        <f>'Ведомст.2017'!E42</f>
        <v>03</v>
      </c>
      <c r="D44" s="49" t="str">
        <f>'Ведомст.2017'!F42</f>
        <v>08</v>
      </c>
      <c r="E44" s="42"/>
      <c r="F44" s="103">
        <f>F45</f>
        <v>318.7</v>
      </c>
    </row>
    <row r="45" spans="1:6" s="39" customFormat="1" ht="54" customHeight="1">
      <c r="A45" s="37" t="str">
        <f>'Ведомст.2017'!B43</f>
        <v>Подпрограмма «Повышение эффективности бюджетных расходов на содержание органов местного самоуправления и на осуществление первичного воинского учета в муниципальном образовании Ковардицкое»</v>
      </c>
      <c r="B45" s="42" t="str">
        <f>'Ведомст.2017'!D43</f>
        <v>02</v>
      </c>
      <c r="C45" s="42" t="str">
        <f>'Ведомст.2017'!E43</f>
        <v>03</v>
      </c>
      <c r="D45" s="49" t="str">
        <f>'Ведомст.2017'!F43</f>
        <v>08 3</v>
      </c>
      <c r="E45" s="42"/>
      <c r="F45" s="103">
        <f>F46</f>
        <v>318.7</v>
      </c>
    </row>
    <row r="46" spans="1:6" s="39" customFormat="1" ht="51">
      <c r="A46" s="37" t="str">
        <f>'Ведомст.2017'!B44</f>
        <v>Основное мероприятие «Мониторинг расходов на оплату труда работников, осуществляющих полномочия по первичному воинскому учету на территориях, где отсутствуют военные комиссариаты»</v>
      </c>
      <c r="B46" s="42" t="str">
        <f>'Ведомст.2017'!D44</f>
        <v>02</v>
      </c>
      <c r="C46" s="42" t="str">
        <f>'Ведомст.2017'!E44</f>
        <v>03</v>
      </c>
      <c r="D46" s="49" t="str">
        <f>'Ведомст.2017'!F44</f>
        <v>08 3 01</v>
      </c>
      <c r="E46" s="42"/>
      <c r="F46" s="103">
        <f>SUM(F47:F48)</f>
        <v>318.7</v>
      </c>
    </row>
    <row r="47" spans="1:6" ht="71.25" customHeight="1">
      <c r="A47" s="21" t="str">
        <f>'Ведомст.2017'!B45</f>
        <v>Осуществление первичного воинского учета на территориях, где отсутствуют военные комиссариаты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47" s="22" t="str">
        <f>'Ведомст.2017'!D45</f>
        <v>02</v>
      </c>
      <c r="C47" s="22" t="str">
        <f>'Ведомст.2017'!E45</f>
        <v>03</v>
      </c>
      <c r="D47" s="50" t="str">
        <f>'Ведомст.2017'!F45</f>
        <v>08 3 01 51180</v>
      </c>
      <c r="E47" s="22" t="str">
        <f>'Ведомст.2017'!G45</f>
        <v>100</v>
      </c>
      <c r="F47" s="102">
        <f>'Ведомст.2017'!H45</f>
        <v>307.3</v>
      </c>
    </row>
    <row r="48" spans="1:6" ht="38.25">
      <c r="A48" s="21" t="str">
        <f>'Ведомст.2017'!B46</f>
        <v>Осуществление первичного воинского учета на территориях, где отсутствуют военные комиссариаты   (Закупка товаров, работ и услуг для обеспечения государственных (муниципальных) нужд)</v>
      </c>
      <c r="B48" s="22" t="str">
        <f>'Ведомст.2017'!D46</f>
        <v>02</v>
      </c>
      <c r="C48" s="22" t="str">
        <f>'Ведомст.2017'!E46</f>
        <v>03</v>
      </c>
      <c r="D48" s="50" t="str">
        <f>'Ведомст.2017'!F46</f>
        <v>08 3 01 51180</v>
      </c>
      <c r="E48" s="22" t="str">
        <f>'Ведомст.2017'!G46</f>
        <v>200</v>
      </c>
      <c r="F48" s="102">
        <f>'Ведомст.2017'!H46</f>
        <v>11.4</v>
      </c>
    </row>
    <row r="49" spans="1:7" ht="14.25">
      <c r="A49" s="8" t="str">
        <f>'Ведомст.2017'!B47</f>
        <v>Национальная безопасность и правоохранительная деятельность</v>
      </c>
      <c r="B49" s="9" t="str">
        <f>'Ведомст.2017'!D47</f>
        <v>03</v>
      </c>
      <c r="C49" s="9"/>
      <c r="D49" s="52"/>
      <c r="E49" s="9"/>
      <c r="F49" s="98">
        <f>F50</f>
        <v>334</v>
      </c>
      <c r="G49" s="172"/>
    </row>
    <row r="50" spans="1:6" s="36" customFormat="1" ht="27">
      <c r="A50" s="34" t="str">
        <f>'Ведомст.2017'!B48</f>
        <v>Защита населения и территории от чрезвычайных ситуаций природного и техногенного характера, гражданская оборона</v>
      </c>
      <c r="B50" s="40" t="str">
        <f>'Ведомст.2017'!D48</f>
        <v>03</v>
      </c>
      <c r="C50" s="40" t="str">
        <f>'Ведомст.2017'!E48</f>
        <v>09</v>
      </c>
      <c r="D50" s="47"/>
      <c r="E50" s="40"/>
      <c r="F50" s="99">
        <f>F51</f>
        <v>334</v>
      </c>
    </row>
    <row r="51" spans="1:6" s="39" customFormat="1" ht="51">
      <c r="A51" s="37" t="str">
        <f>'Ведомст.2017'!B49</f>
        <v>Муниципальная программа «Защита населения и территорий муниципального образования Ковардицкое от чрезвычайных ситуаций, обеспечение пожарной безопасности и безопасности людей на водных объектах на 2016-2020 годы»</v>
      </c>
      <c r="B51" s="38" t="str">
        <f>'Ведомст.2017'!D49</f>
        <v>03</v>
      </c>
      <c r="C51" s="38" t="str">
        <f>'Ведомст.2017'!E49</f>
        <v>09</v>
      </c>
      <c r="D51" s="45" t="str">
        <f>'Ведомст.2017'!F49</f>
        <v>02</v>
      </c>
      <c r="E51" s="38"/>
      <c r="F51" s="103">
        <f>F52</f>
        <v>334</v>
      </c>
    </row>
    <row r="52" spans="1:6" s="39" customFormat="1" ht="63.75">
      <c r="A52" s="37" t="str">
        <f>'Ведомст.2017'!B50</f>
        <v>Подпрограмма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Ковардицкое на 2016-2020 годы»</v>
      </c>
      <c r="B52" s="38" t="str">
        <f>'Ведомст.2017'!D50</f>
        <v>03</v>
      </c>
      <c r="C52" s="38" t="str">
        <f>'Ведомст.2017'!E50</f>
        <v>09</v>
      </c>
      <c r="D52" s="45" t="str">
        <f>'Ведомст.2017'!F50</f>
        <v>02 1 </v>
      </c>
      <c r="E52" s="38"/>
      <c r="F52" s="103">
        <f>F53</f>
        <v>334</v>
      </c>
    </row>
    <row r="53" spans="1:6" s="39" customFormat="1" ht="25.5">
      <c r="A53" s="37" t="str">
        <f>'Ведомст.2017'!B51</f>
        <v>Основное мероприятие «Обеспечение условий для безопасной жизнедеятельности населения муниципального образования»</v>
      </c>
      <c r="B53" s="38" t="str">
        <f>'Ведомст.2017'!D51</f>
        <v>03</v>
      </c>
      <c r="C53" s="38" t="str">
        <f>'Ведомст.2017'!E51</f>
        <v>09</v>
      </c>
      <c r="D53" s="45" t="str">
        <f>'Ведомст.2017'!F51</f>
        <v>02 1 01</v>
      </c>
      <c r="E53" s="38"/>
      <c r="F53" s="103">
        <f>SUM(F54:F57)</f>
        <v>334</v>
      </c>
    </row>
    <row r="54" spans="1:6" ht="38.25">
      <c r="A54" s="21" t="str">
        <f>'Ведомст.2017'!B52</f>
        <v>Опашка территорий населённых пунктов в противопожарных целях (Закупка товаров, работ и услуг для обеспечения государственных (муниципальных) нужд)</v>
      </c>
      <c r="B54" s="10" t="str">
        <f>'Ведомст.2017'!D52</f>
        <v>03</v>
      </c>
      <c r="C54" s="10" t="str">
        <f>'Ведомст.2017'!E52</f>
        <v>09</v>
      </c>
      <c r="D54" s="46" t="str">
        <f>'Ведомст.2017'!F52</f>
        <v>02 1 01 22730</v>
      </c>
      <c r="E54" s="10" t="str">
        <f>'Ведомст.2017'!G52</f>
        <v>200</v>
      </c>
      <c r="F54" s="101">
        <f>'Ведомст.2017'!H52</f>
        <v>193.2</v>
      </c>
    </row>
    <row r="55" spans="1:6" ht="51">
      <c r="A55" s="21" t="str">
        <f>'Ведомст.2017'!B53</f>
        <v>Расчистка снега к пожарным гидрантам и пожарным водоемам на территории населенных пунктов в противопожарных целях (Закупка товаров, работ и услуг для обеспечения государственных (муниципальных) нужд)</v>
      </c>
      <c r="B55" s="10" t="str">
        <f>'Ведомст.2017'!D53</f>
        <v>03</v>
      </c>
      <c r="C55" s="10" t="str">
        <f>'Ведомст.2017'!E53</f>
        <v>09</v>
      </c>
      <c r="D55" s="46" t="str">
        <f>'Ведомст.2017'!F53</f>
        <v>02 1 01 22740</v>
      </c>
      <c r="E55" s="10" t="str">
        <f>'Ведомст.2017'!G53</f>
        <v>200</v>
      </c>
      <c r="F55" s="101">
        <f>'Ведомст.2017'!H53</f>
        <v>65.5</v>
      </c>
    </row>
    <row r="56" spans="1:6" ht="38.25">
      <c r="A56" s="21" t="str">
        <f>'Ведомст.2017'!B54</f>
        <v>Обкос территорий населенных пунктов в противопожарных целях (Закупка товаров, работ и услуг для обеспечения государственных (муниципальных) нужд)</v>
      </c>
      <c r="B56" s="10" t="str">
        <f>'Ведомст.2017'!D54</f>
        <v>03</v>
      </c>
      <c r="C56" s="10" t="str">
        <f>'Ведомст.2017'!E54</f>
        <v>09</v>
      </c>
      <c r="D56" s="46" t="str">
        <f>'Ведомст.2017'!F54</f>
        <v>02 1 01 22750</v>
      </c>
      <c r="E56" s="10" t="str">
        <f>'Ведомст.2017'!G54</f>
        <v>200</v>
      </c>
      <c r="F56" s="101">
        <f>'Ведомст.2017'!H54</f>
        <v>67.4</v>
      </c>
    </row>
    <row r="57" spans="1:6" ht="25.5">
      <c r="A57" s="21" t="str">
        <f>'Ведомст.2017'!B55</f>
        <v>Прочие мероприятия (Закупка товаров, работ и услуг для обеспечения государственных (муниципальных) нужд)</v>
      </c>
      <c r="B57" s="10" t="str">
        <f>'Ведомст.2017'!D55</f>
        <v>03</v>
      </c>
      <c r="C57" s="10" t="str">
        <f>'Ведомст.2017'!E55</f>
        <v>09</v>
      </c>
      <c r="D57" s="46" t="str">
        <f>'Ведомст.2017'!F55</f>
        <v>02 1 01 22770</v>
      </c>
      <c r="E57" s="10" t="str">
        <f>'Ведомст.2017'!G55</f>
        <v>200</v>
      </c>
      <c r="F57" s="101">
        <f>'Ведомст.2017'!H55</f>
        <v>7.9</v>
      </c>
    </row>
    <row r="58" spans="1:7" ht="15">
      <c r="A58" s="8" t="str">
        <f>'Ведомст.2017'!B56</f>
        <v>Национальная экономика</v>
      </c>
      <c r="B58" s="9" t="s">
        <v>19</v>
      </c>
      <c r="C58" s="10"/>
      <c r="D58" s="46"/>
      <c r="E58" s="10"/>
      <c r="F58" s="104">
        <f>F59</f>
        <v>1067</v>
      </c>
      <c r="G58" s="172"/>
    </row>
    <row r="59" spans="1:6" s="36" customFormat="1" ht="15">
      <c r="A59" s="34" t="str">
        <f>'Ведомст.2017'!B57</f>
        <v>Дорожное хозяйство (дорожные фонды)</v>
      </c>
      <c r="B59" s="40" t="s">
        <v>19</v>
      </c>
      <c r="C59" s="40" t="s">
        <v>30</v>
      </c>
      <c r="D59" s="47"/>
      <c r="E59" s="35"/>
      <c r="F59" s="118">
        <f>F60</f>
        <v>1067</v>
      </c>
    </row>
    <row r="60" spans="1:6" s="39" customFormat="1" ht="25.5">
      <c r="A60" s="37" t="str">
        <f>'Ведомст.2017'!B58</f>
        <v>Муниципальная программа "Дорожное хозяйство муниципального образования Ковардицкое на 2017-2020 годы"</v>
      </c>
      <c r="B60" s="38" t="s">
        <v>19</v>
      </c>
      <c r="C60" s="38" t="s">
        <v>30</v>
      </c>
      <c r="D60" s="45" t="str">
        <f>'Ведомст.2017'!F58</f>
        <v>15</v>
      </c>
      <c r="E60" s="94"/>
      <c r="F60" s="100">
        <f>F61</f>
        <v>1067</v>
      </c>
    </row>
    <row r="61" spans="1:6" s="39" customFormat="1" ht="25.5">
      <c r="A61" s="37" t="str">
        <f>'Ведомст.2017'!B59</f>
        <v>Основное мероприятие "Содержание дорог на территории  муниципального образования"</v>
      </c>
      <c r="B61" s="38" t="s">
        <v>19</v>
      </c>
      <c r="C61" s="38" t="s">
        <v>30</v>
      </c>
      <c r="D61" s="45" t="str">
        <f>'Ведомст.2017'!F59</f>
        <v>15 0 01</v>
      </c>
      <c r="E61" s="94"/>
      <c r="F61" s="100">
        <f>F62</f>
        <v>1067</v>
      </c>
    </row>
    <row r="62" spans="1:6" ht="102">
      <c r="A62" s="21" t="str">
        <f>'Ведомст.2017'!B60</f>
        <v>Иные межбюджетные трансферты,передаваемые бюджету Ковардицкого сельского поселения Муромского района из бюджета Муромского района на мероприятия в части осуществления дорожной деятельности в соответствии с законодательством Российской Федерации, а именно:зимнее 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v>
      </c>
      <c r="B62" s="10" t="s">
        <v>19</v>
      </c>
      <c r="C62" s="10" t="s">
        <v>30</v>
      </c>
      <c r="D62" s="46" t="str">
        <f>'Ведомст.2017'!F60</f>
        <v>15 0 01 86050</v>
      </c>
      <c r="E62" s="10" t="str">
        <f>'Ведомст.2017'!G60</f>
        <v>200</v>
      </c>
      <c r="F62" s="101">
        <f>'Ведомст.2017'!H60</f>
        <v>1067</v>
      </c>
    </row>
    <row r="63" spans="1:7" ht="14.25">
      <c r="A63" s="8" t="str">
        <f>'Ведомст.2017'!B61</f>
        <v>Жилищно-коммунальное хозяйство</v>
      </c>
      <c r="B63" s="19" t="str">
        <f>'Ведомст.2017'!D61</f>
        <v>05</v>
      </c>
      <c r="C63" s="19"/>
      <c r="D63" s="53"/>
      <c r="E63" s="32"/>
      <c r="F63" s="98">
        <f>F78+F74+F64</f>
        <v>13222.030900000002</v>
      </c>
      <c r="G63" s="172"/>
    </row>
    <row r="64" spans="1:7" s="36" customFormat="1" ht="15">
      <c r="A64" s="34" t="str">
        <f>'Ведомст.2017'!B62</f>
        <v>Жилищное хозяйство</v>
      </c>
      <c r="B64" s="41" t="str">
        <f>'Ведомст.2017'!D62</f>
        <v>05</v>
      </c>
      <c r="C64" s="41" t="str">
        <f>'Ведомст.2017'!E62</f>
        <v>01</v>
      </c>
      <c r="D64" s="48"/>
      <c r="E64" s="41"/>
      <c r="F64" s="99">
        <f>F65+F69</f>
        <v>5565.49</v>
      </c>
      <c r="G64" s="209"/>
    </row>
    <row r="65" spans="1:6" s="39" customFormat="1" ht="38.25">
      <c r="A65" s="37" t="str">
        <f>'Ведомст.2017'!B63</f>
        <v>Муниципальная программа "Обеспечение доступным и комфортным жильем населения муниципального образования Ковардицкое на 2016-2020 годы"</v>
      </c>
      <c r="B65" s="42" t="str">
        <f>'Ведомст.2017'!D63</f>
        <v>05</v>
      </c>
      <c r="C65" s="42" t="str">
        <f>'Ведомст.2017'!E63</f>
        <v>01</v>
      </c>
      <c r="D65" s="49" t="str">
        <f>'Ведомст.2017'!F63</f>
        <v>01</v>
      </c>
      <c r="E65" s="42"/>
      <c r="F65" s="103">
        <f>F66</f>
        <v>5167</v>
      </c>
    </row>
    <row r="66" spans="1:6" s="39" customFormat="1" ht="25.5">
      <c r="A66" s="37" t="str">
        <f>'Ведомст.2017'!B64</f>
        <v>Подпрограмма "Социальное жилье в   муниципальном образовании  Ковардицкое на 2016-2020 годы"</v>
      </c>
      <c r="B66" s="42" t="str">
        <f>'Ведомст.2017'!D64</f>
        <v>05</v>
      </c>
      <c r="C66" s="42" t="str">
        <f>'Ведомст.2017'!E64</f>
        <v>01</v>
      </c>
      <c r="D66" s="49" t="str">
        <f>'Ведомст.2017'!F64</f>
        <v>01 2 </v>
      </c>
      <c r="E66" s="42"/>
      <c r="F66" s="103">
        <f>F67</f>
        <v>5167</v>
      </c>
    </row>
    <row r="67" spans="1:6" s="39" customFormat="1" ht="25.5">
      <c r="A67" s="37" t="str">
        <f>'Ведомст.2017'!B65</f>
        <v>Основное мероприятие "Обеспечение нуждающихся граждан социальным жильем"</v>
      </c>
      <c r="B67" s="42" t="str">
        <f>'Ведомст.2017'!D65</f>
        <v>05</v>
      </c>
      <c r="C67" s="42" t="str">
        <f>'Ведомст.2017'!E65</f>
        <v>01</v>
      </c>
      <c r="D67" s="49" t="str">
        <f>'Ведомст.2017'!F65</f>
        <v>01 2 01</v>
      </c>
      <c r="E67" s="42"/>
      <c r="F67" s="103">
        <f>SUM(F68:F68)</f>
        <v>5167</v>
      </c>
    </row>
    <row r="68" spans="1:6" ht="114.75">
      <c r="A68" s="21" t="str">
        <f>'Ведомст.2017'!B66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68" s="22" t="str">
        <f>'Ведомст.2017'!D66</f>
        <v>05</v>
      </c>
      <c r="C68" s="22" t="str">
        <f>'Ведомст.2017'!E66</f>
        <v>01</v>
      </c>
      <c r="D68" s="50" t="str">
        <f>'Ведомст.2017'!F66</f>
        <v>01 2 01 86040</v>
      </c>
      <c r="E68" s="22" t="str">
        <f>'Ведомст.2017'!G66</f>
        <v>500</v>
      </c>
      <c r="F68" s="102">
        <f>'Ведомст.2017'!H66</f>
        <v>5167</v>
      </c>
    </row>
    <row r="69" spans="1:6" s="39" customFormat="1" ht="38.25">
      <c r="A69" s="37" t="str">
        <f>'Ведомст.2017'!B67</f>
        <v>Муниципальная программа «Капитальный ремонт жилищного фонда муниципального образования Ковардицкое на 2016-2020 годы»</v>
      </c>
      <c r="B69" s="42" t="str">
        <f>'Ведомст.2017'!D67</f>
        <v>05</v>
      </c>
      <c r="C69" s="42" t="str">
        <f>'Ведомст.2017'!E67</f>
        <v>01</v>
      </c>
      <c r="D69" s="49" t="str">
        <f>'Ведомст.2017'!F67</f>
        <v>12</v>
      </c>
      <c r="E69" s="42"/>
      <c r="F69" s="103">
        <f>F70</f>
        <v>398.49</v>
      </c>
    </row>
    <row r="70" spans="1:6" s="39" customFormat="1" ht="38.25">
      <c r="A70" s="37" t="str">
        <f>'Ведомст.2017'!B68</f>
        <v>Основное мероприятие «Обеспечение безопасного и комфортного проживания жителей многоквартирных домов муниципального образования»</v>
      </c>
      <c r="B70" s="42" t="str">
        <f>'Ведомст.2017'!D68</f>
        <v>05</v>
      </c>
      <c r="C70" s="42" t="str">
        <f>'Ведомст.2017'!E68</f>
        <v>01</v>
      </c>
      <c r="D70" s="49" t="str">
        <f>'Ведомст.2017'!F68</f>
        <v>12 0 01</v>
      </c>
      <c r="E70" s="42"/>
      <c r="F70" s="103">
        <f>SUM(F71:F73)</f>
        <v>398.49</v>
      </c>
    </row>
    <row r="71" spans="1:6" ht="63.75">
      <c r="A71" s="21" t="str">
        <f>'Ведомст.2017'!B69</f>
        <v>Расходы на обеспечение мероприятий путем заключения с региональным оператором договора о формировании фонда капитального ремонта и об организации проведения капитального ремонта  (Закупка товаров, работ и услуг для обеспечения государственных (муниципальных) нужд)</v>
      </c>
      <c r="B71" s="22" t="str">
        <f>'Ведомст.2017'!D69</f>
        <v>05</v>
      </c>
      <c r="C71" s="22" t="str">
        <f>'Ведомст.2017'!E69</f>
        <v>01</v>
      </c>
      <c r="D71" s="50" t="str">
        <f>'Ведомст.2017'!F69</f>
        <v>12 0 01 22320</v>
      </c>
      <c r="E71" s="22" t="str">
        <f>'Ведомст.2017'!G69</f>
        <v>200</v>
      </c>
      <c r="F71" s="102">
        <f>'Ведомст.2017'!H69</f>
        <v>193.26</v>
      </c>
    </row>
    <row r="72" spans="1:6" ht="38.25">
      <c r="A72" s="21" t="str">
        <f>'Ведомст.2017'!B70</f>
        <v>Расходы на обеспечение проведения ремонта муниципальных квартир (Закупка товаров, работ и услуг для обеспечения государственных (муниципальных) нужд)</v>
      </c>
      <c r="B72" s="22" t="str">
        <f>'Ведомст.2017'!D70</f>
        <v>05</v>
      </c>
      <c r="C72" s="22" t="str">
        <f>'Ведомст.2017'!E70</f>
        <v>01</v>
      </c>
      <c r="D72" s="50" t="str">
        <f>'Ведомст.2017'!F70</f>
        <v>12 0 01 22400</v>
      </c>
      <c r="E72" s="22" t="str">
        <f>'Ведомст.2017'!G70</f>
        <v>200</v>
      </c>
      <c r="F72" s="102">
        <f>'Ведомст.2017'!H70</f>
        <v>125</v>
      </c>
    </row>
    <row r="73" spans="1:6" ht="51">
      <c r="A73" s="21" t="str">
        <f>'Ведомст.2017'!B71</f>
        <v>Расходы на обеспечение проведения капитального ремонта многоквартирных домов  (Предоставление субсидий бюджетным, автономным учреждениям и иным некоммерческим организациям)</v>
      </c>
      <c r="B73" s="22" t="str">
        <f>'Ведомст.2017'!D71</f>
        <v>05</v>
      </c>
      <c r="C73" s="22" t="str">
        <f>'Ведомст.2017'!E71</f>
        <v>01</v>
      </c>
      <c r="D73" s="50" t="str">
        <f>'Ведомст.2017'!F71</f>
        <v>12 0 01 96010</v>
      </c>
      <c r="E73" s="22" t="str">
        <f>'Ведомст.2017'!G71</f>
        <v>600</v>
      </c>
      <c r="F73" s="102">
        <f>'Ведомст.2017'!H71</f>
        <v>80.22999999999999</v>
      </c>
    </row>
    <row r="74" spans="1:7" s="36" customFormat="1" ht="15">
      <c r="A74" s="34" t="str">
        <f>'Ведомст.2017'!B72</f>
        <v>Коммунальное хозяйство</v>
      </c>
      <c r="B74" s="41" t="str">
        <f>'Ведомст.2017'!D72</f>
        <v>05</v>
      </c>
      <c r="C74" s="41" t="str">
        <f>'Ведомст.2017'!E72</f>
        <v>02</v>
      </c>
      <c r="D74" s="48"/>
      <c r="E74" s="41"/>
      <c r="F74" s="99">
        <f>F75</f>
        <v>102</v>
      </c>
      <c r="G74" s="209"/>
    </row>
    <row r="75" spans="1:6" ht="38.25">
      <c r="A75" s="21" t="str">
        <f>'Ведомст.2017'!B73</f>
        <v>Муниципальная программа «Энергосбережение и повышение энергетической эффективности в муниципальном образовании  Ковардицкое на 2016-2020 годы»</v>
      </c>
      <c r="B75" s="22" t="str">
        <f>'Ведомст.2017'!D73</f>
        <v>05</v>
      </c>
      <c r="C75" s="22" t="str">
        <f>'Ведомст.2017'!E73</f>
        <v>02</v>
      </c>
      <c r="D75" s="50" t="str">
        <f>'Ведомст.2017'!F73</f>
        <v>06</v>
      </c>
      <c r="E75" s="22"/>
      <c r="F75" s="102">
        <f>F76</f>
        <v>102</v>
      </c>
    </row>
    <row r="76" spans="1:6" ht="38.25">
      <c r="A76" s="21" t="str">
        <f>'Ведомст.2017'!B74</f>
        <v>Основное мероприятие «Внедрение энергосберегающего оборудования и систем регулирования потребления энергетических ресурсов»</v>
      </c>
      <c r="B76" s="22" t="str">
        <f>'Ведомст.2017'!D74</f>
        <v>05</v>
      </c>
      <c r="C76" s="22" t="str">
        <f>'Ведомст.2017'!E74</f>
        <v>02</v>
      </c>
      <c r="D76" s="50" t="str">
        <f>'Ведомст.2017'!F74</f>
        <v>06 0 01</v>
      </c>
      <c r="E76" s="22"/>
      <c r="F76" s="102">
        <f>F77</f>
        <v>102</v>
      </c>
    </row>
    <row r="77" spans="1:6" ht="38.25">
      <c r="A77" s="21" t="str">
        <f>'Ведомст.2017'!B75</f>
        <v>Расходы по замене энергоносителей и установке приборов учета и регулирования электрической энергии (Закупка товаров, работ и услуг для обеспечения государственных (муниципальных) нужд)</v>
      </c>
      <c r="B77" s="22" t="str">
        <f>'Ведомст.2017'!D75</f>
        <v>05</v>
      </c>
      <c r="C77" s="22" t="str">
        <f>'Ведомст.2017'!E75</f>
        <v>02</v>
      </c>
      <c r="D77" s="50" t="str">
        <f>'Ведомст.2017'!F75</f>
        <v>06 0 01 22060</v>
      </c>
      <c r="E77" s="22" t="str">
        <f>'Ведомст.2017'!G75</f>
        <v>200</v>
      </c>
      <c r="F77" s="102">
        <f>'Ведомст.2017'!H75</f>
        <v>102</v>
      </c>
    </row>
    <row r="78" spans="1:7" s="36" customFormat="1" ht="15">
      <c r="A78" s="34" t="str">
        <f>'Ведомст.2017'!B76</f>
        <v>Благоустройство</v>
      </c>
      <c r="B78" s="41" t="str">
        <f>'Ведомст.2017'!D76</f>
        <v>05</v>
      </c>
      <c r="C78" s="41" t="str">
        <f>'Ведомст.2017'!E76</f>
        <v>03</v>
      </c>
      <c r="D78" s="48"/>
      <c r="E78" s="41"/>
      <c r="F78" s="99">
        <f>F79</f>
        <v>7554.540900000001</v>
      </c>
      <c r="G78" s="209"/>
    </row>
    <row r="79" spans="1:6" s="39" customFormat="1" ht="25.5">
      <c r="A79" s="37" t="str">
        <f>'Ведомст.2017'!B77</f>
        <v>Муниципальная программа «Благоустройство территории муниципального образования Ковардицкое на 2016-2020 годы»</v>
      </c>
      <c r="B79" s="42" t="str">
        <f>'Ведомст.2017'!D77</f>
        <v>05</v>
      </c>
      <c r="C79" s="42" t="str">
        <f>'Ведомст.2017'!E77</f>
        <v>03</v>
      </c>
      <c r="D79" s="49" t="str">
        <f>'Ведомст.2017'!F77</f>
        <v>11</v>
      </c>
      <c r="E79" s="42"/>
      <c r="F79" s="103">
        <f>F80</f>
        <v>7554.540900000001</v>
      </c>
    </row>
    <row r="80" spans="1:6" s="39" customFormat="1" ht="25.5">
      <c r="A80" s="37" t="str">
        <f>'Ведомст.2017'!B78</f>
        <v>Основное мероприятие «Повышение уровня комфортного проживания населения муниципального образования»</v>
      </c>
      <c r="B80" s="42" t="str">
        <f>'Ведомст.2017'!D78</f>
        <v>05</v>
      </c>
      <c r="C80" s="42" t="str">
        <f>'Ведомст.2017'!E78</f>
        <v>03</v>
      </c>
      <c r="D80" s="49" t="str">
        <f>'Ведомст.2017'!F78</f>
        <v>11 0 01</v>
      </c>
      <c r="E80" s="42"/>
      <c r="F80" s="103">
        <f>SUM(F81:F87)</f>
        <v>7554.540900000001</v>
      </c>
    </row>
    <row r="81" spans="1:6" ht="51">
      <c r="A81" s="21" t="str">
        <f>'Ведомст.2017'!B79</f>
        <v>Расходы по уличному наружному освещению, текущему обслуживанию и ремонту сетей наружного освещения  (Закупка товаров, работ и услуг для обеспечения государственных (муниципальных) нужд)</v>
      </c>
      <c r="B81" s="22" t="str">
        <f>'Ведомст.2017'!D79</f>
        <v>05</v>
      </c>
      <c r="C81" s="22" t="str">
        <f>'Ведомст.2017'!E79</f>
        <v>03</v>
      </c>
      <c r="D81" s="50" t="str">
        <f>'Ведомст.2017'!F79</f>
        <v>11 0 01 22330</v>
      </c>
      <c r="E81" s="22" t="str">
        <f>'Ведомст.2017'!G79</f>
        <v>200</v>
      </c>
      <c r="F81" s="102">
        <f>'Ведомст.2017'!H79</f>
        <v>4709.4379</v>
      </c>
    </row>
    <row r="82" spans="1:6" ht="38.25">
      <c r="A82" s="21" t="s">
        <v>202</v>
      </c>
      <c r="B82" s="22" t="s">
        <v>31</v>
      </c>
      <c r="C82" s="22" t="s">
        <v>27</v>
      </c>
      <c r="D82" s="50" t="s">
        <v>67</v>
      </c>
      <c r="E82" s="22" t="s">
        <v>89</v>
      </c>
      <c r="F82" s="102">
        <f>'Ведомст.2017'!H80</f>
        <v>15.603</v>
      </c>
    </row>
    <row r="83" spans="1:6" ht="25.5">
      <c r="A83" s="21" t="str">
        <f>'Ведомст.2017'!B81</f>
        <v>Расходы на ремонт памятников (Закупка товаров, работ и услуг для обеспечения государственных (муниципальных) нужд)</v>
      </c>
      <c r="B83" s="22" t="str">
        <f>'Ведомст.2017'!D81</f>
        <v>05</v>
      </c>
      <c r="C83" s="22" t="str">
        <f>'Ведомст.2017'!E81</f>
        <v>03</v>
      </c>
      <c r="D83" s="50" t="str">
        <f>'Ведомст.2017'!F81</f>
        <v>11 0 01 22340</v>
      </c>
      <c r="E83" s="22" t="str">
        <f>'Ведомст.2017'!G81</f>
        <v>200</v>
      </c>
      <c r="F83" s="102">
        <f>'Ведомст.2017'!H81</f>
        <v>85.3</v>
      </c>
    </row>
    <row r="84" spans="1:6" ht="38.25">
      <c r="A84" s="21" t="str">
        <f>'Ведомст.2017'!B82</f>
        <v>Расходы по организации и содержанию мест захоронения (кладбищ) (Закупка товаров, работ и услуг для обеспечения государственных (муниципальных) нужд)</v>
      </c>
      <c r="B84" s="22" t="str">
        <f>'Ведомст.2017'!D82</f>
        <v>05</v>
      </c>
      <c r="C84" s="22" t="str">
        <f>'Ведомст.2017'!E82</f>
        <v>03</v>
      </c>
      <c r="D84" s="50" t="str">
        <f>'Ведомст.2017'!F82</f>
        <v>11 0 01 22350</v>
      </c>
      <c r="E84" s="22" t="str">
        <f>'Ведомст.2017'!G82</f>
        <v>200</v>
      </c>
      <c r="F84" s="102">
        <f>'Ведомст.2017'!H82</f>
        <v>29.1</v>
      </c>
    </row>
    <row r="85" spans="1:6" ht="38.25">
      <c r="A85" s="21" t="str">
        <f>'Ведомст.2017'!B83</f>
        <v>Расходы по оборудованию зоны отдыха (пляжа)  (Закупка товаров, работ и услуг для обеспечения государственных (муниципальных) нужд)</v>
      </c>
      <c r="B85" s="22" t="str">
        <f>'Ведомст.2017'!D83</f>
        <v>05</v>
      </c>
      <c r="C85" s="22" t="str">
        <f>'Ведомст.2017'!E83</f>
        <v>03</v>
      </c>
      <c r="D85" s="50" t="str">
        <f>'Ведомст.2017'!F83</f>
        <v>11 0 01 22360</v>
      </c>
      <c r="E85" s="22" t="str">
        <f>'Ведомст.2017'!G83</f>
        <v>200</v>
      </c>
      <c r="F85" s="102">
        <f>'Ведомст.2017'!H83</f>
        <v>146.6</v>
      </c>
    </row>
    <row r="86" spans="1:6" ht="25.5">
      <c r="A86" s="21" t="str">
        <f>'Ведомст.2017'!B84</f>
        <v>Прочие мероприятия по благоустройству (Закупка товаров, работ и услуг для обеспечения государственных (муниципальных) нужд)</v>
      </c>
      <c r="B86" s="22" t="str">
        <f>'Ведомст.2017'!D84</f>
        <v>05</v>
      </c>
      <c r="C86" s="22" t="str">
        <f>'Ведомст.2017'!E84</f>
        <v>03</v>
      </c>
      <c r="D86" s="50" t="str">
        <f>'Ведомст.2017'!F84</f>
        <v>11 0 01 22370</v>
      </c>
      <c r="E86" s="22" t="str">
        <f>'Ведомст.2017'!G84</f>
        <v>200</v>
      </c>
      <c r="F86" s="102">
        <f>'Ведомст.2017'!H84</f>
        <v>926.10844</v>
      </c>
    </row>
    <row r="87" spans="1:6" ht="38.25">
      <c r="A87" s="21" t="str">
        <f>'Ведомст.2017'!B85</f>
        <v>Мероприятия по размещению кладбища в с.Панфилово (Закупка товаров, работ и услуг для обеспечения государственных (муниципальных) нужд)</v>
      </c>
      <c r="B87" s="22" t="str">
        <f>'Ведомст.2017'!D85</f>
        <v>05</v>
      </c>
      <c r="C87" s="22" t="str">
        <f>'Ведомст.2017'!E85</f>
        <v>03</v>
      </c>
      <c r="D87" s="50" t="str">
        <f>'Ведомст.2017'!F85</f>
        <v>11 0 01 22390</v>
      </c>
      <c r="E87" s="22" t="str">
        <f>'Ведомст.2017'!G85</f>
        <v>200</v>
      </c>
      <c r="F87" s="102">
        <f>'Ведомст.2017'!H85</f>
        <v>1642.39156</v>
      </c>
    </row>
    <row r="88" spans="1:6" ht="14.25">
      <c r="A88" s="8" t="str">
        <f>'Ведомст.2017'!B86</f>
        <v>Охрана окружающей среды</v>
      </c>
      <c r="B88" s="19" t="str">
        <f>'Ведомст.2017'!D86</f>
        <v>06</v>
      </c>
      <c r="C88" s="19"/>
      <c r="D88" s="51"/>
      <c r="E88" s="19"/>
      <c r="F88" s="98">
        <f>F89</f>
        <v>157.41</v>
      </c>
    </row>
    <row r="89" spans="1:6" s="36" customFormat="1" ht="15">
      <c r="A89" s="34" t="str">
        <f>'Ведомст.2017'!B87</f>
        <v>Другие вопросы в области охраны окружающей среды</v>
      </c>
      <c r="B89" s="41" t="str">
        <f>'Ведомст.2017'!D87</f>
        <v>06</v>
      </c>
      <c r="C89" s="41" t="str">
        <f>'Ведомст.2017'!E87</f>
        <v>05</v>
      </c>
      <c r="D89" s="48"/>
      <c r="E89" s="41"/>
      <c r="F89" s="99">
        <f>F90</f>
        <v>157.41</v>
      </c>
    </row>
    <row r="90" spans="1:6" s="39" customFormat="1" ht="45" customHeight="1">
      <c r="A90" s="37" t="str">
        <f>'Ведомст.2017'!B88</f>
        <v>Муниципальная программа «Охрана окружающей среды и рациональное природопользование на территории муниципального образования Ковардицкое на 2016-2020 годы»</v>
      </c>
      <c r="B90" s="42" t="str">
        <f>'Ведомст.2017'!D88</f>
        <v>06</v>
      </c>
      <c r="C90" s="42" t="str">
        <f>'Ведомст.2017'!E88</f>
        <v>05</v>
      </c>
      <c r="D90" s="49" t="str">
        <f>'Ведомст.2017'!F88</f>
        <v>09</v>
      </c>
      <c r="E90" s="42"/>
      <c r="F90" s="103">
        <f>F91</f>
        <v>157.41</v>
      </c>
    </row>
    <row r="91" spans="1:6" s="39" customFormat="1" ht="25.5">
      <c r="A91" s="37" t="str">
        <f>'Ведомст.2017'!B89</f>
        <v>Основное мероприятие «Обеспечение экологической безопасности на территории муниципального образования»</v>
      </c>
      <c r="B91" s="42" t="str">
        <f>'Ведомст.2017'!D89</f>
        <v>06</v>
      </c>
      <c r="C91" s="42" t="str">
        <f>'Ведомст.2017'!E89</f>
        <v>05</v>
      </c>
      <c r="D91" s="49" t="str">
        <f>'Ведомст.2017'!F89</f>
        <v>09 0 01</v>
      </c>
      <c r="E91" s="42"/>
      <c r="F91" s="103">
        <f>F92</f>
        <v>157.41</v>
      </c>
    </row>
    <row r="92" spans="1:6" ht="38.25">
      <c r="A92" s="21" t="str">
        <f>'Ведомст.2017'!B90</f>
        <v>Ликвидация мест несанкционированного размещения отходов (Закупка товаров, работ и услуг для обеспечения государственных (муниципальных) нужд)</v>
      </c>
      <c r="B92" s="22" t="str">
        <f>'Ведомст.2017'!D90</f>
        <v>06</v>
      </c>
      <c r="C92" s="22" t="str">
        <f>'Ведомст.2017'!E90</f>
        <v>05</v>
      </c>
      <c r="D92" s="50" t="str">
        <f>'Ведомст.2017'!F90</f>
        <v>09 0 01 22050</v>
      </c>
      <c r="E92" s="22" t="str">
        <f>'Ведомст.2017'!G90</f>
        <v>200</v>
      </c>
      <c r="F92" s="102">
        <f>'Ведомст.2017'!H90</f>
        <v>157.41</v>
      </c>
    </row>
    <row r="93" spans="1:6" ht="18" customHeight="1">
      <c r="A93" s="8" t="str">
        <f>'Ведомст.2017'!B122</f>
        <v>Культура, кинематография</v>
      </c>
      <c r="B93" s="19" t="str">
        <f>'Ведомст.2017'!D122</f>
        <v>08</v>
      </c>
      <c r="C93" s="19"/>
      <c r="D93" s="51"/>
      <c r="E93" s="19"/>
      <c r="F93" s="98">
        <f>F94</f>
        <v>11481.000000000002</v>
      </c>
    </row>
    <row r="94" spans="1:6" s="36" customFormat="1" ht="15">
      <c r="A94" s="34" t="str">
        <f>'Ведомст.2017'!B123</f>
        <v>Культура</v>
      </c>
      <c r="B94" s="41" t="str">
        <f>'Ведомст.2017'!D123</f>
        <v>08</v>
      </c>
      <c r="C94" s="41" t="str">
        <f>'Ведомст.2017'!E123</f>
        <v>01</v>
      </c>
      <c r="D94" s="48"/>
      <c r="E94" s="41"/>
      <c r="F94" s="99">
        <f>F95</f>
        <v>11481.000000000002</v>
      </c>
    </row>
    <row r="95" spans="1:6" s="39" customFormat="1" ht="25.5">
      <c r="A95" s="37" t="str">
        <f>'Ведомст.2017'!B124</f>
        <v>Муниципальная программа «Развитие культуры муниципального образования Ковардицкое на 2016-2020 годы»</v>
      </c>
      <c r="B95" s="42" t="str">
        <f>'Ведомст.2017'!D124</f>
        <v>08</v>
      </c>
      <c r="C95" s="42" t="str">
        <f>'Ведомст.2017'!E124</f>
        <v>01</v>
      </c>
      <c r="D95" s="49" t="str">
        <f>'Ведомст.2017'!F124</f>
        <v>03</v>
      </c>
      <c r="E95" s="42"/>
      <c r="F95" s="103">
        <f>F96+F104</f>
        <v>11481.000000000002</v>
      </c>
    </row>
    <row r="96" spans="1:6" s="39" customFormat="1" ht="15">
      <c r="A96" s="37" t="str">
        <f>'Ведомст.2017'!B125</f>
        <v>Подпрограмма «Искусство»</v>
      </c>
      <c r="B96" s="42" t="str">
        <f>'Ведомст.2017'!D125</f>
        <v>08</v>
      </c>
      <c r="C96" s="42" t="str">
        <f>'Ведомст.2017'!E125</f>
        <v>01</v>
      </c>
      <c r="D96" s="49" t="str">
        <f>'Ведомст.2017'!F125</f>
        <v>03 1</v>
      </c>
      <c r="E96" s="42"/>
      <c r="F96" s="103">
        <f>F97+F99</f>
        <v>11431.000000000002</v>
      </c>
    </row>
    <row r="97" spans="1:6" s="39" customFormat="1" ht="51">
      <c r="A97" s="37" t="str">
        <f>'Ведомст.2017'!B126</f>
        <v>Основное мероприятие «Предоставление мер социальной поддержки работникам культуры и педагогическим работникам образовательных учреждений дополнительного образования детей в сфере культуры»</v>
      </c>
      <c r="B97" s="42" t="str">
        <f>'Ведомст.2017'!D126</f>
        <v>08</v>
      </c>
      <c r="C97" s="42" t="str">
        <f>'Ведомст.2017'!E126</f>
        <v>01</v>
      </c>
      <c r="D97" s="49" t="str">
        <f>'Ведомст.2017'!F126</f>
        <v>03 1 01</v>
      </c>
      <c r="E97" s="42"/>
      <c r="F97" s="103">
        <f>F98</f>
        <v>126.1</v>
      </c>
    </row>
    <row r="98" spans="1:6" ht="89.25">
      <c r="A98" s="21" t="str">
        <f>'Ведомст.2017'!B127</f>
        <v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v>
      </c>
      <c r="B98" s="22" t="str">
        <f>'Ведомст.2017'!D127</f>
        <v>08</v>
      </c>
      <c r="C98" s="22" t="str">
        <f>'Ведомст.2017'!E127</f>
        <v>01</v>
      </c>
      <c r="D98" s="50" t="str">
        <f>'Ведомст.2017'!F127</f>
        <v>03 1 01 70230</v>
      </c>
      <c r="E98" s="22" t="str">
        <f>'Ведомст.2017'!G127</f>
        <v>600</v>
      </c>
      <c r="F98" s="102">
        <f>'Ведомст.2017'!H127</f>
        <v>126.1</v>
      </c>
    </row>
    <row r="99" spans="1:6" s="39" customFormat="1" ht="25.5">
      <c r="A99" s="37" t="str">
        <f>'Ведомст.2017'!B128</f>
        <v>Основное мероприятие «Обеспечение деятельности (оказание услуг) дворцов культуры, других учреждений культуры»</v>
      </c>
      <c r="B99" s="42" t="str">
        <f>'Ведомст.2017'!D128</f>
        <v>08</v>
      </c>
      <c r="C99" s="42" t="str">
        <f>'Ведомст.2017'!E128</f>
        <v>01</v>
      </c>
      <c r="D99" s="49" t="str">
        <f>'Ведомст.2017'!F128</f>
        <v>03 1 02 </v>
      </c>
      <c r="E99" s="42"/>
      <c r="F99" s="103">
        <f>SUM(F100:F103)</f>
        <v>11304.900000000001</v>
      </c>
    </row>
    <row r="100" spans="1:6" s="39" customFormat="1" ht="76.5">
      <c r="A100" s="21" t="str">
        <f>'Ведомст.2017'!B129</f>
        <v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 (Предоставление субсидий бюджетным, автономным учреждениям и иным некоммерческим организациям)</v>
      </c>
      <c r="B100" s="22" t="s">
        <v>38</v>
      </c>
      <c r="C100" s="22" t="s">
        <v>16</v>
      </c>
      <c r="D100" s="50" t="s">
        <v>189</v>
      </c>
      <c r="E100" s="22" t="s">
        <v>97</v>
      </c>
      <c r="F100" s="102">
        <v>1213.1</v>
      </c>
    </row>
    <row r="101" spans="1:6" s="39" customFormat="1" ht="76.5">
      <c r="A101" s="21" t="str">
        <f>'Ведомст.2017'!B130</f>
        <v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 (Предоставление субсидий бюджетным, автономным учреждениям и иным некоммерческим организациям)</v>
      </c>
      <c r="B101" s="22" t="str">
        <f>'Ведомст.2017'!D130</f>
        <v>08</v>
      </c>
      <c r="C101" s="22" t="str">
        <f>'Ведомст.2017'!E130</f>
        <v>01</v>
      </c>
      <c r="D101" s="50" t="str">
        <f>'Ведомст.2017'!F130</f>
        <v>03 1 02 S0390</v>
      </c>
      <c r="E101" s="22" t="str">
        <f>'Ведомст.2017'!G130</f>
        <v>600</v>
      </c>
      <c r="F101" s="102">
        <f>'Ведомст.2017'!H130</f>
        <v>64</v>
      </c>
    </row>
    <row r="102" spans="1:6" ht="42.75" customHeight="1">
      <c r="A102" s="21" t="str">
        <f>'Ведомст.2017'!B131</f>
        <v>Выплаты стимулирующего характера руководителям муниципальных учреждений культуры (Предоставление субсидий бюджетным, автономным учреждениям и иным некоммерческим организациям)</v>
      </c>
      <c r="B102" s="22" t="str">
        <f>'Ведомст.2017'!D131</f>
        <v>08</v>
      </c>
      <c r="C102" s="22" t="str">
        <f>'Ведомст.2017'!E131</f>
        <v>01</v>
      </c>
      <c r="D102" s="50" t="str">
        <f>'Ведомст.2017'!F131</f>
        <v>03 1 02 Д0520</v>
      </c>
      <c r="E102" s="22" t="str">
        <f>'Ведомст.2017'!G131</f>
        <v>600</v>
      </c>
      <c r="F102" s="102">
        <f>'Ведомст.2017'!H131</f>
        <v>259.6</v>
      </c>
    </row>
    <row r="103" spans="1:6" ht="51">
      <c r="A103" s="21" t="str">
        <f>'Ведомст.2017'!B132</f>
        <v>Расходы на обеспечение деятельности (оказание услуг) дворцов культуры, других учреждений культуры (Предоставление субсидий бюджетным, автономным учреждениям и иным некоммерческим организациям)</v>
      </c>
      <c r="B103" s="22" t="str">
        <f>'Ведомст.2017'!D132</f>
        <v>08</v>
      </c>
      <c r="C103" s="22" t="str">
        <f>'Ведомст.2017'!E132</f>
        <v>01</v>
      </c>
      <c r="D103" s="50" t="str">
        <f>'Ведомст.2017'!F132</f>
        <v>03 1 02 Д0590</v>
      </c>
      <c r="E103" s="22" t="str">
        <f>'Ведомст.2017'!G132</f>
        <v>600</v>
      </c>
      <c r="F103" s="102">
        <f>'Ведомст.2017'!H132</f>
        <v>9768.2</v>
      </c>
    </row>
    <row r="104" spans="1:6" ht="38.25">
      <c r="A104" s="199" t="s">
        <v>199</v>
      </c>
      <c r="B104" s="42" t="s">
        <v>38</v>
      </c>
      <c r="C104" s="42" t="s">
        <v>16</v>
      </c>
      <c r="D104" s="49" t="s">
        <v>198</v>
      </c>
      <c r="E104" s="42"/>
      <c r="F104" s="103">
        <f>F105</f>
        <v>50</v>
      </c>
    </row>
    <row r="105" spans="1:6" ht="25.5">
      <c r="A105" s="199" t="s">
        <v>194</v>
      </c>
      <c r="B105" s="42" t="s">
        <v>38</v>
      </c>
      <c r="C105" s="42" t="s">
        <v>16</v>
      </c>
      <c r="D105" s="49" t="s">
        <v>191</v>
      </c>
      <c r="E105" s="42"/>
      <c r="F105" s="103">
        <f>F106</f>
        <v>50</v>
      </c>
    </row>
    <row r="106" spans="1:6" ht="25.5">
      <c r="A106" s="200" t="s">
        <v>195</v>
      </c>
      <c r="B106" s="22" t="s">
        <v>38</v>
      </c>
      <c r="C106" s="22" t="s">
        <v>16</v>
      </c>
      <c r="D106" s="50" t="s">
        <v>192</v>
      </c>
      <c r="E106" s="22" t="s">
        <v>93</v>
      </c>
      <c r="F106" s="102">
        <v>50</v>
      </c>
    </row>
    <row r="107" spans="1:6" ht="14.25">
      <c r="A107" s="8" t="str">
        <f>'Ведомст.2017'!B97</f>
        <v>Социальная политика</v>
      </c>
      <c r="B107" s="19" t="str">
        <f>'Ведомст.2017'!D97</f>
        <v>10</v>
      </c>
      <c r="C107" s="19"/>
      <c r="D107" s="51"/>
      <c r="E107" s="19"/>
      <c r="F107" s="98">
        <f>F108</f>
        <v>142.4</v>
      </c>
    </row>
    <row r="108" spans="1:6" s="36" customFormat="1" ht="15">
      <c r="A108" s="34" t="str">
        <f>'Ведомст.2017'!B98</f>
        <v>Пенсионное обеспечение </v>
      </c>
      <c r="B108" s="41" t="str">
        <f>'Ведомст.2017'!D98</f>
        <v>10</v>
      </c>
      <c r="C108" s="41" t="str">
        <f>'Ведомст.2017'!E98</f>
        <v>01</v>
      </c>
      <c r="D108" s="48"/>
      <c r="E108" s="41"/>
      <c r="F108" s="99">
        <f>F109</f>
        <v>142.4</v>
      </c>
    </row>
    <row r="109" spans="1:6" s="39" customFormat="1" ht="15">
      <c r="A109" s="37" t="str">
        <f>'Ведомст.2017'!B99</f>
        <v>Непрограммные расходы органов местного самоуправления</v>
      </c>
      <c r="B109" s="42" t="str">
        <f>'Ведомст.2017'!D99</f>
        <v>10</v>
      </c>
      <c r="C109" s="42" t="str">
        <f>'Ведомст.2017'!E99</f>
        <v>01</v>
      </c>
      <c r="D109" s="49" t="str">
        <f>'Ведомст.2017'!F99</f>
        <v>99</v>
      </c>
      <c r="E109" s="42"/>
      <c r="F109" s="103">
        <f>F110</f>
        <v>142.4</v>
      </c>
    </row>
    <row r="110" spans="1:6" s="39" customFormat="1" ht="15">
      <c r="A110" s="37" t="str">
        <f>'Ведомст.2017'!B100</f>
        <v>Иные непрограммные расходы</v>
      </c>
      <c r="B110" s="42" t="str">
        <f>'Ведомст.2017'!D100</f>
        <v>10</v>
      </c>
      <c r="C110" s="42" t="str">
        <f>'Ведомст.2017'!E100</f>
        <v>01</v>
      </c>
      <c r="D110" s="49" t="str">
        <f>'Ведомст.2017'!F100</f>
        <v>99 9</v>
      </c>
      <c r="E110" s="42"/>
      <c r="F110" s="103">
        <f>F111</f>
        <v>142.4</v>
      </c>
    </row>
    <row r="111" spans="1:6" ht="25.5">
      <c r="A111" s="21" t="str">
        <f>'Ведомст.2017'!B101</f>
        <v>Доплата к пенсиям муниципальных служащих (Социальное обеспечение и иные выплаты населению)</v>
      </c>
      <c r="B111" s="22" t="str">
        <f>'Ведомст.2017'!D101</f>
        <v>10</v>
      </c>
      <c r="C111" s="22" t="str">
        <f>'Ведомст.2017'!E101</f>
        <v>01</v>
      </c>
      <c r="D111" s="50" t="str">
        <f>'Ведомст.2017'!F101</f>
        <v>99 9 00 11950</v>
      </c>
      <c r="E111" s="22" t="str">
        <f>'Ведомст.2017'!G101</f>
        <v>300</v>
      </c>
      <c r="F111" s="102">
        <f>'Ведомст.2017'!H101</f>
        <v>142.4</v>
      </c>
    </row>
    <row r="112" spans="1:6" ht="14.25">
      <c r="A112" s="8" t="str">
        <f>'Ведомст.2017'!B102</f>
        <v>Физическая культура и спорт</v>
      </c>
      <c r="B112" s="19" t="str">
        <f>'Ведомст.2017'!D102</f>
        <v>11</v>
      </c>
      <c r="C112" s="19"/>
      <c r="D112" s="51"/>
      <c r="E112" s="19"/>
      <c r="F112" s="98">
        <f>F113</f>
        <v>10</v>
      </c>
    </row>
    <row r="113" spans="1:6" s="36" customFormat="1" ht="15">
      <c r="A113" s="34" t="str">
        <f>'Ведомст.2017'!B103</f>
        <v>Физическая культура</v>
      </c>
      <c r="B113" s="41" t="str">
        <f>'Ведомст.2017'!D103</f>
        <v>11</v>
      </c>
      <c r="C113" s="41" t="str">
        <f>'Ведомст.2017'!E103</f>
        <v>01</v>
      </c>
      <c r="D113" s="48"/>
      <c r="E113" s="41"/>
      <c r="F113" s="99">
        <f>F114</f>
        <v>10</v>
      </c>
    </row>
    <row r="114" spans="1:6" s="39" customFormat="1" ht="38.25">
      <c r="A114" s="37" t="str">
        <f>'Ведомст.2017'!B104</f>
        <v>Муниципальная программа «Развитие физической культуры и спорта в муниципальном образовании Ковардицкое на 2016-2020 годы»</v>
      </c>
      <c r="B114" s="42" t="str">
        <f>'Ведомст.2017'!D104</f>
        <v>11</v>
      </c>
      <c r="C114" s="42" t="str">
        <f>'Ведомст.2017'!E104</f>
        <v>01</v>
      </c>
      <c r="D114" s="49" t="str">
        <f>'Ведомст.2017'!F104</f>
        <v>04</v>
      </c>
      <c r="E114" s="42"/>
      <c r="F114" s="103">
        <f>F115</f>
        <v>10</v>
      </c>
    </row>
    <row r="115" spans="1:6" s="39" customFormat="1" ht="38.25">
      <c r="A115" s="37" t="str">
        <f>'Ведомст.2017'!B105</f>
        <v>Подпрограмма «Комплексное развитие физической культуры и спорта в муниципальном образовании  Ковардицкое на 2016-2020 годы»</v>
      </c>
      <c r="B115" s="42" t="str">
        <f>'Ведомст.2017'!D105</f>
        <v>11</v>
      </c>
      <c r="C115" s="42" t="str">
        <f>'Ведомст.2017'!E105</f>
        <v>01</v>
      </c>
      <c r="D115" s="49" t="str">
        <f>'Ведомст.2017'!F105</f>
        <v>04 1</v>
      </c>
      <c r="E115" s="42"/>
      <c r="F115" s="103">
        <f>F116</f>
        <v>10</v>
      </c>
    </row>
    <row r="116" spans="1:6" s="39" customFormat="1" ht="38.25">
      <c r="A116" s="37" t="str">
        <f>'Ведомст.2017'!B106</f>
        <v>Основное мероприятие «Обеспечение развития физической культуры и спорта на территории муниципального образования»</v>
      </c>
      <c r="B116" s="42" t="str">
        <f>'Ведомст.2017'!D106</f>
        <v>11</v>
      </c>
      <c r="C116" s="42" t="str">
        <f>'Ведомст.2017'!E106</f>
        <v>01</v>
      </c>
      <c r="D116" s="49" t="str">
        <f>'Ведомст.2017'!F106</f>
        <v>04 1 01</v>
      </c>
      <c r="E116" s="42"/>
      <c r="F116" s="103">
        <f>F117</f>
        <v>10</v>
      </c>
    </row>
    <row r="117" spans="1:6" ht="54" customHeight="1">
      <c r="A117" s="21" t="str">
        <f>'Ведомст.2017'!B107</f>
        <v>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(Закупка товаров, работ и услуг для обеспечения государственных (муниципальных) нужд)</v>
      </c>
      <c r="B117" s="22" t="str">
        <f>'Ведомст.2017'!D107</f>
        <v>11</v>
      </c>
      <c r="C117" s="22" t="str">
        <f>'Ведомст.2017'!E107</f>
        <v>01</v>
      </c>
      <c r="D117" s="50" t="str">
        <f>'Ведомст.2017'!F107</f>
        <v>04 1 01 22040</v>
      </c>
      <c r="E117" s="22" t="str">
        <f>'Ведомст.2017'!G107</f>
        <v>200</v>
      </c>
      <c r="F117" s="102">
        <f>'Ведомст.2017'!H107</f>
        <v>10</v>
      </c>
    </row>
    <row r="118" spans="1:6" ht="18" customHeight="1">
      <c r="A118" s="8" t="str">
        <f>'Ведомст.2017'!B108</f>
        <v>Средства массовой информации</v>
      </c>
      <c r="B118" s="19" t="str">
        <f>'Ведомст.2017'!D108</f>
        <v>12</v>
      </c>
      <c r="C118" s="19"/>
      <c r="D118" s="51"/>
      <c r="E118" s="19"/>
      <c r="F118" s="98">
        <f>F119</f>
        <v>307</v>
      </c>
    </row>
    <row r="119" spans="1:6" s="36" customFormat="1" ht="15">
      <c r="A119" s="34" t="str">
        <f>'Ведомст.2017'!B109</f>
        <v>Периодическая печать и издательства</v>
      </c>
      <c r="B119" s="41" t="str">
        <f>'Ведомст.2017'!D109</f>
        <v>12</v>
      </c>
      <c r="C119" s="41" t="str">
        <f>'Ведомст.2017'!E109</f>
        <v>02</v>
      </c>
      <c r="D119" s="48"/>
      <c r="E119" s="41"/>
      <c r="F119" s="99">
        <f>F120</f>
        <v>307</v>
      </c>
    </row>
    <row r="120" spans="1:6" s="39" customFormat="1" ht="25.5">
      <c r="A120" s="37" t="str">
        <f>'Ведомст.2017'!B110</f>
        <v>Муниципальная программа «Развитие муниципальной службы в муниципальном образовании Ковардицкое на 2016-2020 годы»</v>
      </c>
      <c r="B120" s="42" t="str">
        <f>'Ведомст.2017'!D110</f>
        <v>12</v>
      </c>
      <c r="C120" s="42" t="str">
        <f>'Ведомст.2017'!E110</f>
        <v>02</v>
      </c>
      <c r="D120" s="49" t="str">
        <f>'Ведомст.2017'!F110</f>
        <v>05</v>
      </c>
      <c r="E120" s="42"/>
      <c r="F120" s="103">
        <f>F121</f>
        <v>307</v>
      </c>
    </row>
    <row r="121" spans="1:6" s="39" customFormat="1" ht="38.25">
      <c r="A121" s="37" t="str">
        <f>'Ведомст.2017'!B111</f>
        <v>Основное мероприятие «Организация  освещения нормативных правовых актов муниципального образования в средствах массовой информации»</v>
      </c>
      <c r="B121" s="42" t="str">
        <f>'Ведомст.2017'!D111</f>
        <v>12</v>
      </c>
      <c r="C121" s="42" t="str">
        <f>'Ведомст.2017'!E111</f>
        <v>02</v>
      </c>
      <c r="D121" s="49" t="str">
        <f>'Ведомст.2017'!F111</f>
        <v>05 0 01</v>
      </c>
      <c r="E121" s="42"/>
      <c r="F121" s="103">
        <f>F122</f>
        <v>307</v>
      </c>
    </row>
    <row r="122" spans="1:6" ht="38.25">
      <c r="A122" s="21" t="str">
        <f>'Ведомст.2017'!B112</f>
        <v>Расходы на периодическую печать и издательства (Закупка товаров, работ и услуг для обеспечения государственных (муниципальных) нужд)</v>
      </c>
      <c r="B122" s="22" t="str">
        <f>'Ведомст.2017'!D112</f>
        <v>12</v>
      </c>
      <c r="C122" s="22" t="str">
        <f>'Ведомст.2017'!E112</f>
        <v>02</v>
      </c>
      <c r="D122" s="50" t="str">
        <f>'Ведомст.2017'!F112</f>
        <v>05 0 01 22030</v>
      </c>
      <c r="E122" s="22" t="str">
        <f>'Ведомст.2017'!G112</f>
        <v>200</v>
      </c>
      <c r="F122" s="102">
        <f>'Ведомст.2017'!H112</f>
        <v>307</v>
      </c>
    </row>
    <row r="123" spans="1:6" ht="18" customHeight="1">
      <c r="A123" s="8" t="s">
        <v>50</v>
      </c>
      <c r="B123" s="32"/>
      <c r="C123" s="32"/>
      <c r="D123" s="33"/>
      <c r="E123" s="33"/>
      <c r="F123" s="104">
        <f>F11+F42+F49+F58+F63+F88+F93+F107+F112+F118</f>
        <v>39734.54090000001</v>
      </c>
    </row>
    <row r="124" spans="4:6" ht="15" customHeight="1">
      <c r="D124" s="24"/>
      <c r="E124" s="24"/>
      <c r="F124" s="7"/>
    </row>
    <row r="125" spans="4:6" ht="15" customHeight="1">
      <c r="D125" s="24"/>
      <c r="E125" s="24"/>
      <c r="F125" s="171">
        <f>F123-'Ведомст.2017'!H133</f>
        <v>0</v>
      </c>
    </row>
  </sheetData>
  <sheetProtection/>
  <autoFilter ref="A10:F123"/>
  <mergeCells count="8">
    <mergeCell ref="B4:F4"/>
    <mergeCell ref="A1:F1"/>
    <mergeCell ref="A2:F2"/>
    <mergeCell ref="A8:F8"/>
    <mergeCell ref="E9:F9"/>
    <mergeCell ref="A3:F3"/>
    <mergeCell ref="A5:F5"/>
    <mergeCell ref="A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workbookViewId="0" topLeftCell="A1">
      <selection activeCell="K12" sqref="K12"/>
    </sheetView>
  </sheetViews>
  <sheetFormatPr defaultColWidth="9.00390625" defaultRowHeight="12.75"/>
  <cols>
    <col min="1" max="1" width="61.25390625" style="124" customWidth="1"/>
    <col min="2" max="2" width="14.375" style="124" customWidth="1"/>
    <col min="3" max="3" width="5.00390625" style="124" customWidth="1"/>
    <col min="4" max="4" width="3.875" style="124" customWidth="1"/>
    <col min="5" max="5" width="4.375" style="124" customWidth="1"/>
    <col min="6" max="6" width="14.875" style="125" customWidth="1"/>
    <col min="7" max="16384" width="9.125" style="124" customWidth="1"/>
  </cols>
  <sheetData>
    <row r="1" spans="1:6" ht="15.75">
      <c r="A1" s="27"/>
      <c r="B1" s="240" t="s">
        <v>237</v>
      </c>
      <c r="C1" s="240"/>
      <c r="D1" s="240"/>
      <c r="E1" s="240"/>
      <c r="F1" s="240"/>
    </row>
    <row r="2" spans="1:6" ht="15.75">
      <c r="A2" s="27"/>
      <c r="B2" s="240" t="s">
        <v>87</v>
      </c>
      <c r="C2" s="240"/>
      <c r="D2" s="240"/>
      <c r="E2" s="240"/>
      <c r="F2" s="240"/>
    </row>
    <row r="3" spans="1:6" ht="15.75">
      <c r="A3" s="27"/>
      <c r="B3" s="240" t="s">
        <v>215</v>
      </c>
      <c r="C3" s="240"/>
      <c r="D3" s="240"/>
      <c r="E3" s="240"/>
      <c r="F3" s="240"/>
    </row>
    <row r="4" spans="1:6" ht="15.75">
      <c r="A4" s="27"/>
      <c r="B4" s="240" t="s">
        <v>216</v>
      </c>
      <c r="C4" s="240"/>
      <c r="D4" s="240"/>
      <c r="E4" s="240"/>
      <c r="F4" s="240"/>
    </row>
    <row r="5" spans="1:6" ht="15.75">
      <c r="A5" s="27"/>
      <c r="B5" s="240" t="s">
        <v>108</v>
      </c>
      <c r="C5" s="240"/>
      <c r="D5" s="240"/>
      <c r="E5" s="240"/>
      <c r="F5" s="240"/>
    </row>
    <row r="6" spans="1:6" ht="15.75">
      <c r="A6" s="28"/>
      <c r="B6" s="239"/>
      <c r="C6" s="239"/>
      <c r="D6" s="239"/>
      <c r="E6" s="239"/>
      <c r="F6" s="239"/>
    </row>
    <row r="7" spans="1:6" ht="69.75" customHeight="1">
      <c r="A7" s="238" t="s">
        <v>171</v>
      </c>
      <c r="B7" s="238"/>
      <c r="C7" s="238"/>
      <c r="D7" s="238"/>
      <c r="E7" s="238"/>
      <c r="F7" s="238"/>
    </row>
    <row r="9" spans="4:6" ht="15.75">
      <c r="D9" s="236" t="s">
        <v>0</v>
      </c>
      <c r="E9" s="236"/>
      <c r="F9" s="237"/>
    </row>
    <row r="10" spans="1:6" ht="15.75">
      <c r="A10" s="29" t="s">
        <v>1</v>
      </c>
      <c r="B10" s="30" t="s">
        <v>104</v>
      </c>
      <c r="C10" s="30" t="s">
        <v>105</v>
      </c>
      <c r="D10" s="30" t="s">
        <v>102</v>
      </c>
      <c r="E10" s="30" t="s">
        <v>103</v>
      </c>
      <c r="F10" s="31" t="s">
        <v>106</v>
      </c>
    </row>
    <row r="11" spans="1:8" ht="15.75">
      <c r="A11" s="29" t="s">
        <v>109</v>
      </c>
      <c r="B11" s="30"/>
      <c r="C11" s="30"/>
      <c r="D11" s="30"/>
      <c r="E11" s="30"/>
      <c r="F11" s="117">
        <f>F12+F16+F23+F35+F39+F46+F49+F54+F62+F65+F74+F79+F82</f>
        <v>39734.5409</v>
      </c>
      <c r="G11" s="125"/>
      <c r="H11" s="180">
        <f>F11-'Ведомст.2017'!H133</f>
        <v>0</v>
      </c>
    </row>
    <row r="12" spans="1:6" s="130" customFormat="1" ht="38.25">
      <c r="A12" s="126" t="str">
        <f>'Ведомст.2017'!B63</f>
        <v>Муниципальная программа "Обеспечение доступным и комфортным жильем населения муниципального образования Ковардицкое на 2016-2020 годы"</v>
      </c>
      <c r="B12" s="127" t="str">
        <f>'Ведомст.2017'!F63</f>
        <v>01</v>
      </c>
      <c r="C12" s="128"/>
      <c r="D12" s="128"/>
      <c r="E12" s="128"/>
      <c r="F12" s="129">
        <f>F13</f>
        <v>5167</v>
      </c>
    </row>
    <row r="13" spans="1:6" s="135" customFormat="1" ht="27">
      <c r="A13" s="131" t="str">
        <f>'Ведомст.2017'!B64</f>
        <v>Подпрограмма "Социальное жилье в   муниципальном образовании  Ковардицкое на 2016-2020 годы"</v>
      </c>
      <c r="B13" s="132" t="str">
        <f>'Ведомст.2017'!F64</f>
        <v>01 2 </v>
      </c>
      <c r="C13" s="133"/>
      <c r="D13" s="133"/>
      <c r="E13" s="133"/>
      <c r="F13" s="134">
        <f>F14</f>
        <v>5167</v>
      </c>
    </row>
    <row r="14" spans="1:6" s="140" customFormat="1" ht="25.5">
      <c r="A14" s="136" t="str">
        <f>'Ведомст.2017'!B65</f>
        <v>Основное мероприятие "Обеспечение нуждающихся граждан социальным жильем"</v>
      </c>
      <c r="B14" s="137" t="str">
        <f>'Ведомст.2017'!F65</f>
        <v>01 2 01</v>
      </c>
      <c r="C14" s="138"/>
      <c r="D14" s="138"/>
      <c r="E14" s="138"/>
      <c r="F14" s="139">
        <f>SUM(F15:F15)</f>
        <v>5167</v>
      </c>
    </row>
    <row r="15" spans="1:6" ht="102">
      <c r="A15" s="141" t="str">
        <f>'Ведомст.2017'!B66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15" s="142" t="str">
        <f>'Ведомст.2017'!F66</f>
        <v>01 2 01 86040</v>
      </c>
      <c r="C15" s="143" t="str">
        <f>'Ведомст.2017'!G66</f>
        <v>500</v>
      </c>
      <c r="D15" s="143" t="str">
        <f>'Ведомст.2017'!D66</f>
        <v>05</v>
      </c>
      <c r="E15" s="143" t="str">
        <f>'Ведомст.2017'!E66</f>
        <v>01</v>
      </c>
      <c r="F15" s="144">
        <f>'Ведомст.2017'!H66</f>
        <v>5167</v>
      </c>
    </row>
    <row r="16" spans="1:6" s="130" customFormat="1" ht="51">
      <c r="A16" s="126" t="str">
        <f>'Ведомст.2017'!B49</f>
        <v>Муниципальная программа «Защита населения и территорий муниципального образования Ковардицкое от чрезвычайных ситуаций, обеспечение пожарной безопасности и безопасности людей на водных объектах на 2016-2020 годы»</v>
      </c>
      <c r="B16" s="127" t="str">
        <f>'Ведомст.2017'!F49</f>
        <v>02</v>
      </c>
      <c r="C16" s="128"/>
      <c r="D16" s="128"/>
      <c r="E16" s="128"/>
      <c r="F16" s="129">
        <f>F17</f>
        <v>334</v>
      </c>
    </row>
    <row r="17" spans="1:6" s="135" customFormat="1" ht="67.5">
      <c r="A17" s="131" t="str">
        <f>'Ведомст.2017'!B50</f>
        <v>Подпрограмма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Ковардицкое на 2016-2020 годы»</v>
      </c>
      <c r="B17" s="132" t="str">
        <f>'Ведомст.2017'!F50</f>
        <v>02 1 </v>
      </c>
      <c r="C17" s="133"/>
      <c r="D17" s="133"/>
      <c r="E17" s="133"/>
      <c r="F17" s="134">
        <f>F18</f>
        <v>334</v>
      </c>
    </row>
    <row r="18" spans="1:6" s="140" customFormat="1" ht="25.5">
      <c r="A18" s="136" t="str">
        <f>'Ведомст.2017'!B51</f>
        <v>Основное мероприятие «Обеспечение условий для безопасной жизнедеятельности населения муниципального образования»</v>
      </c>
      <c r="B18" s="137" t="str">
        <f>'Ведомст.2017'!F51</f>
        <v>02 1 01</v>
      </c>
      <c r="C18" s="138"/>
      <c r="D18" s="138"/>
      <c r="E18" s="138"/>
      <c r="F18" s="139">
        <f>SUM(F19:F22)</f>
        <v>334</v>
      </c>
    </row>
    <row r="19" spans="1:6" ht="38.25">
      <c r="A19" s="141" t="str">
        <f>'Ведомст.2017'!B52</f>
        <v>Опашка территорий населённых пунктов в противопожарных целях (Закупка товаров, работ и услуг для обеспечения государственных (муниципальных) нужд)</v>
      </c>
      <c r="B19" s="142" t="str">
        <f>'Ведомст.2017'!F52</f>
        <v>02 1 01 22730</v>
      </c>
      <c r="C19" s="143" t="str">
        <f>'Ведомст.2017'!G52</f>
        <v>200</v>
      </c>
      <c r="D19" s="143" t="str">
        <f>'Ведомст.2017'!D52</f>
        <v>03</v>
      </c>
      <c r="E19" s="143" t="str">
        <f>'Ведомст.2017'!E52</f>
        <v>09</v>
      </c>
      <c r="F19" s="144">
        <f>'Ведомст.2017'!H52</f>
        <v>193.2</v>
      </c>
    </row>
    <row r="20" spans="1:6" ht="51">
      <c r="A20" s="141" t="str">
        <f>'Ведомст.2017'!B53</f>
        <v>Расчистка снега к пожарным гидрантам и пожарным водоемам на территории населенных пунктов в противопожарных целях (Закупка товаров, работ и услуг для обеспечения государственных (муниципальных) нужд)</v>
      </c>
      <c r="B20" s="142" t="str">
        <f>'Ведомст.2017'!F53</f>
        <v>02 1 01 22740</v>
      </c>
      <c r="C20" s="143" t="str">
        <f>'Ведомст.2017'!G53</f>
        <v>200</v>
      </c>
      <c r="D20" s="143" t="str">
        <f>'Ведомст.2017'!D53</f>
        <v>03</v>
      </c>
      <c r="E20" s="143" t="str">
        <f>'Ведомст.2017'!E53</f>
        <v>09</v>
      </c>
      <c r="F20" s="144">
        <f>'Ведомст.2017'!H53</f>
        <v>65.5</v>
      </c>
    </row>
    <row r="21" spans="1:6" ht="38.25">
      <c r="A21" s="141" t="str">
        <f>'Ведомст.2017'!B54</f>
        <v>Обкос территорий населенных пунктов в противопожарных целях (Закупка товаров, работ и услуг для обеспечения государственных (муниципальных) нужд)</v>
      </c>
      <c r="B21" s="142" t="str">
        <f>'Ведомст.2017'!F54</f>
        <v>02 1 01 22750</v>
      </c>
      <c r="C21" s="143" t="str">
        <f>'Ведомст.2017'!G54</f>
        <v>200</v>
      </c>
      <c r="D21" s="143" t="str">
        <f>'Ведомст.2017'!D54</f>
        <v>03</v>
      </c>
      <c r="E21" s="143" t="str">
        <f>'Ведомст.2017'!E54</f>
        <v>09</v>
      </c>
      <c r="F21" s="144">
        <f>'Ведомст.2017'!H54</f>
        <v>67.4</v>
      </c>
    </row>
    <row r="22" spans="1:6" ht="25.5">
      <c r="A22" s="141" t="str">
        <f>'Ведомст.2017'!B55</f>
        <v>Прочие мероприятия (Закупка товаров, работ и услуг для обеспечения государственных (муниципальных) нужд)</v>
      </c>
      <c r="B22" s="142" t="str">
        <f>'Ведомст.2017'!F55</f>
        <v>02 1 01 22770</v>
      </c>
      <c r="C22" s="143" t="str">
        <f>'Ведомст.2017'!G55</f>
        <v>200</v>
      </c>
      <c r="D22" s="143" t="str">
        <f>'Ведомст.2017'!D55</f>
        <v>03</v>
      </c>
      <c r="E22" s="143" t="str">
        <f>'Ведомст.2017'!E55</f>
        <v>09</v>
      </c>
      <c r="F22" s="144">
        <f>'Ведомст.2017'!H55</f>
        <v>7.9</v>
      </c>
    </row>
    <row r="23" spans="1:6" s="130" customFormat="1" ht="25.5">
      <c r="A23" s="126" t="str">
        <f>'Ведомст.2017'!B124</f>
        <v>Муниципальная программа «Развитие культуры муниципального образования Ковардицкое на 2016-2020 годы»</v>
      </c>
      <c r="B23" s="127" t="str">
        <f>'Ведомст.2017'!F124</f>
        <v>03</v>
      </c>
      <c r="C23" s="128"/>
      <c r="D23" s="128"/>
      <c r="E23" s="128"/>
      <c r="F23" s="129">
        <f>F24+F32</f>
        <v>11481.000000000002</v>
      </c>
    </row>
    <row r="24" spans="1:6" s="135" customFormat="1" ht="15.75">
      <c r="A24" s="131" t="str">
        <f>'Ведомст.2017'!B125</f>
        <v>Подпрограмма «Искусство»</v>
      </c>
      <c r="B24" s="132" t="str">
        <f>'Ведомст.2017'!F125</f>
        <v>03 1</v>
      </c>
      <c r="C24" s="133"/>
      <c r="D24" s="133"/>
      <c r="E24" s="133"/>
      <c r="F24" s="134">
        <f>F25+F27</f>
        <v>11431.000000000002</v>
      </c>
    </row>
    <row r="25" spans="1:6" s="140" customFormat="1" ht="42" customHeight="1">
      <c r="A25" s="136" t="str">
        <f>'Ведомст.2017'!B126</f>
        <v>Основное мероприятие «Предоставление мер социальной поддержки работникам культуры и педагогическим работникам образовательных учреждений дополнительного образования детей в сфере культуры»</v>
      </c>
      <c r="B25" s="137" t="str">
        <f>'Ведомст.2017'!F126</f>
        <v>03 1 01</v>
      </c>
      <c r="C25" s="138"/>
      <c r="D25" s="138"/>
      <c r="E25" s="138"/>
      <c r="F25" s="139">
        <f>F26</f>
        <v>126.1</v>
      </c>
    </row>
    <row r="26" spans="1:6" ht="76.5">
      <c r="A26" s="141" t="str">
        <f>'Ведомст.2017'!B127</f>
        <v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v>
      </c>
      <c r="B26" s="142" t="str">
        <f>'Ведомст.2017'!F127</f>
        <v>03 1 01 70230</v>
      </c>
      <c r="C26" s="143" t="str">
        <f>'Ведомст.2017'!G127</f>
        <v>600</v>
      </c>
      <c r="D26" s="143" t="str">
        <f>'Ведомст.2017'!D127</f>
        <v>08</v>
      </c>
      <c r="E26" s="143" t="str">
        <f>'Ведомст.2017'!E127</f>
        <v>01</v>
      </c>
      <c r="F26" s="144">
        <f>'Ведомст.2017'!H127</f>
        <v>126.1</v>
      </c>
    </row>
    <row r="27" spans="1:6" s="140" customFormat="1" ht="25.5">
      <c r="A27" s="136" t="str">
        <f>'Ведомст.2017'!B128</f>
        <v>Основное мероприятие «Обеспечение деятельности (оказание услуг) дворцов культуры, других учреждений культуры»</v>
      </c>
      <c r="B27" s="137" t="str">
        <f>'Ведомст.2017'!F128</f>
        <v>03 1 02 </v>
      </c>
      <c r="C27" s="138"/>
      <c r="D27" s="138"/>
      <c r="E27" s="138"/>
      <c r="F27" s="139">
        <f>SUM(F28:F31)</f>
        <v>11304.900000000001</v>
      </c>
    </row>
    <row r="28" spans="1:6" s="140" customFormat="1" ht="76.5">
      <c r="A28" s="141" t="str">
        <f>'Ведомст.2017'!B129</f>
        <v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 (Предоставление субсидий бюджетным, автономным учреждениям и иным некоммерческим организациям)</v>
      </c>
      <c r="B28" s="142" t="s">
        <v>189</v>
      </c>
      <c r="C28" s="143" t="s">
        <v>97</v>
      </c>
      <c r="D28" s="143" t="s">
        <v>38</v>
      </c>
      <c r="E28" s="143" t="s">
        <v>16</v>
      </c>
      <c r="F28" s="144">
        <v>1213.1</v>
      </c>
    </row>
    <row r="29" spans="1:6" s="140" customFormat="1" ht="76.5">
      <c r="A29" s="141" t="str">
        <f>'Ведомст.2017'!B130</f>
        <v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 (Предоставление субсидий бюджетным, автономным учреждениям и иным некоммерческим организациям)</v>
      </c>
      <c r="B29" s="142" t="str">
        <f>'Ведомст.2017'!F130</f>
        <v>03 1 02 S0390</v>
      </c>
      <c r="C29" s="143" t="str">
        <f>'Ведомст.2017'!G130</f>
        <v>600</v>
      </c>
      <c r="D29" s="143" t="str">
        <f>'Ведомст.2017'!D130</f>
        <v>08</v>
      </c>
      <c r="E29" s="143" t="str">
        <f>'Ведомст.2017'!E130</f>
        <v>01</v>
      </c>
      <c r="F29" s="144">
        <f>'Ведомст.2017'!H130</f>
        <v>64</v>
      </c>
    </row>
    <row r="30" spans="1:6" ht="38.25">
      <c r="A30" s="141" t="str">
        <f>'Ведомст.2017'!B131</f>
        <v>Выплаты стимулирующего характера руководителям муниципальных учреждений культуры (Предоставление субсидий бюджетным, автономным учреждениям и иным некоммерческим организациям)</v>
      </c>
      <c r="B30" s="142" t="str">
        <f>'Ведомст.2017'!F131</f>
        <v>03 1 02 Д0520</v>
      </c>
      <c r="C30" s="143" t="str">
        <f>'Ведомст.2017'!G131</f>
        <v>600</v>
      </c>
      <c r="D30" s="143" t="str">
        <f>'Ведомст.2017'!D131</f>
        <v>08</v>
      </c>
      <c r="E30" s="143" t="str">
        <f>'Ведомст.2017'!E131</f>
        <v>01</v>
      </c>
      <c r="F30" s="144">
        <f>'Ведомст.2017'!H131</f>
        <v>259.6</v>
      </c>
    </row>
    <row r="31" spans="1:6" ht="42" customHeight="1">
      <c r="A31" s="141" t="str">
        <f>'Ведомст.2017'!B132</f>
        <v>Расходы на обеспечение деятельности (оказание услуг) дворцов культуры, других учреждений культуры (Предоставление субсидий бюджетным, автономным учреждениям и иным некоммерческим организациям)</v>
      </c>
      <c r="B31" s="142" t="str">
        <f>'Ведомст.2017'!F132</f>
        <v>03 1 02 Д0590</v>
      </c>
      <c r="C31" s="143" t="str">
        <f>'Ведомст.2017'!G132</f>
        <v>600</v>
      </c>
      <c r="D31" s="143" t="str">
        <f>'Ведомст.2017'!D132</f>
        <v>08</v>
      </c>
      <c r="E31" s="143" t="str">
        <f>'Ведомст.2017'!E132</f>
        <v>01</v>
      </c>
      <c r="F31" s="144">
        <f>'Ведомст.2017'!H132</f>
        <v>9768.2</v>
      </c>
    </row>
    <row r="32" spans="1:6" ht="42" customHeight="1">
      <c r="A32" s="198" t="s">
        <v>199</v>
      </c>
      <c r="B32" s="132" t="s">
        <v>198</v>
      </c>
      <c r="C32" s="133"/>
      <c r="D32" s="133"/>
      <c r="E32" s="133"/>
      <c r="F32" s="134">
        <f>F33</f>
        <v>50</v>
      </c>
    </row>
    <row r="33" spans="1:6" ht="42" customHeight="1">
      <c r="A33" s="199" t="s">
        <v>194</v>
      </c>
      <c r="B33" s="137" t="s">
        <v>200</v>
      </c>
      <c r="C33" s="138"/>
      <c r="D33" s="138"/>
      <c r="E33" s="138"/>
      <c r="F33" s="139">
        <f>F34</f>
        <v>50</v>
      </c>
    </row>
    <row r="34" spans="1:6" ht="42" customHeight="1">
      <c r="A34" s="200" t="s">
        <v>195</v>
      </c>
      <c r="B34" s="142" t="s">
        <v>192</v>
      </c>
      <c r="C34" s="143" t="s">
        <v>93</v>
      </c>
      <c r="D34" s="143" t="s">
        <v>38</v>
      </c>
      <c r="E34" s="143" t="s">
        <v>16</v>
      </c>
      <c r="F34" s="144">
        <v>50</v>
      </c>
    </row>
    <row r="35" spans="1:6" s="130" customFormat="1" ht="25.5">
      <c r="A35" s="126" t="str">
        <f>'Ведомст.2017'!B104</f>
        <v>Муниципальная программа «Развитие физической культуры и спорта в муниципальном образовании Ковардицкое на 2016-2020 годы»</v>
      </c>
      <c r="B35" s="127" t="str">
        <f>'Ведомст.2017'!F104</f>
        <v>04</v>
      </c>
      <c r="C35" s="128"/>
      <c r="D35" s="128"/>
      <c r="E35" s="128"/>
      <c r="F35" s="129">
        <f>F36</f>
        <v>10</v>
      </c>
    </row>
    <row r="36" spans="1:6" s="135" customFormat="1" ht="40.5">
      <c r="A36" s="131" t="str">
        <f>'Ведомст.2017'!B105</f>
        <v>Подпрограмма «Комплексное развитие физической культуры и спорта в муниципальном образовании  Ковардицкое на 2016-2020 годы»</v>
      </c>
      <c r="B36" s="132" t="str">
        <f>'Ведомст.2017'!F105</f>
        <v>04 1</v>
      </c>
      <c r="C36" s="133"/>
      <c r="D36" s="133"/>
      <c r="E36" s="133"/>
      <c r="F36" s="134">
        <f>F37</f>
        <v>10</v>
      </c>
    </row>
    <row r="37" spans="1:6" s="140" customFormat="1" ht="25.5">
      <c r="A37" s="136" t="str">
        <f>'Ведомст.2017'!B106</f>
        <v>Основное мероприятие «Обеспечение развития физической культуры и спорта на территории муниципального образования»</v>
      </c>
      <c r="B37" s="137" t="str">
        <f>'Ведомст.2017'!F106</f>
        <v>04 1 01</v>
      </c>
      <c r="C37" s="138"/>
      <c r="D37" s="138"/>
      <c r="E37" s="138"/>
      <c r="F37" s="139">
        <f>F38</f>
        <v>10</v>
      </c>
    </row>
    <row r="38" spans="1:6" ht="51">
      <c r="A38" s="141" t="str">
        <f>'Ведомст.2017'!B107</f>
        <v>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(Закупка товаров, работ и услуг для обеспечения государственных (муниципальных) нужд)</v>
      </c>
      <c r="B38" s="142" t="str">
        <f>'Ведомст.2017'!F107</f>
        <v>04 1 01 22040</v>
      </c>
      <c r="C38" s="143" t="str">
        <f>'Ведомст.2017'!G107</f>
        <v>200</v>
      </c>
      <c r="D38" s="143" t="str">
        <f>'Ведомст.2017'!D107</f>
        <v>11</v>
      </c>
      <c r="E38" s="143" t="str">
        <f>'Ведомст.2017'!E107</f>
        <v>01</v>
      </c>
      <c r="F38" s="144">
        <f>'Ведомст.2017'!H107</f>
        <v>10</v>
      </c>
    </row>
    <row r="39" spans="1:6" s="130" customFormat="1" ht="25.5">
      <c r="A39" s="126" t="str">
        <f>'Ведомст.2017'!B110</f>
        <v>Муниципальная программа «Развитие муниципальной службы в муниципальном образовании Ковардицкое на 2016-2020 годы»</v>
      </c>
      <c r="B39" s="127" t="str">
        <f>'Ведомст.2017'!F110</f>
        <v>05</v>
      </c>
      <c r="C39" s="128"/>
      <c r="D39" s="128"/>
      <c r="E39" s="128"/>
      <c r="F39" s="129">
        <f>F40+F42</f>
        <v>10128.499999999998</v>
      </c>
    </row>
    <row r="40" spans="1:6" s="140" customFormat="1" ht="29.25" customHeight="1">
      <c r="A40" s="136" t="str">
        <f>'Ведомст.2017'!B111</f>
        <v>Основное мероприятие «Организация  освещения нормативных правовых актов муниципального образования в средствах массовой информации»</v>
      </c>
      <c r="B40" s="137" t="str">
        <f>'Ведомст.2017'!F111</f>
        <v>05 0 01</v>
      </c>
      <c r="C40" s="138"/>
      <c r="D40" s="138"/>
      <c r="E40" s="138"/>
      <c r="F40" s="139">
        <f>F41</f>
        <v>307</v>
      </c>
    </row>
    <row r="41" spans="1:6" ht="25.5">
      <c r="A41" s="141" t="str">
        <f>'Ведомст.2017'!B112</f>
        <v>Расходы на периодическую печать и издательства (Закупка товаров, работ и услуг для обеспечения государственных (муниципальных) нужд)</v>
      </c>
      <c r="B41" s="142" t="str">
        <f>'Ведомст.2017'!F112</f>
        <v>05 0 01 22030</v>
      </c>
      <c r="C41" s="143" t="str">
        <f>'Ведомст.2017'!G112</f>
        <v>200</v>
      </c>
      <c r="D41" s="143" t="str">
        <f>'Ведомст.2017'!D112</f>
        <v>12</v>
      </c>
      <c r="E41" s="143" t="str">
        <f>'Ведомст.2017'!E112</f>
        <v>02</v>
      </c>
      <c r="F41" s="144">
        <f>'Ведомст.2017'!H112</f>
        <v>307</v>
      </c>
    </row>
    <row r="42" spans="1:6" s="140" customFormat="1" ht="51">
      <c r="A42" s="136" t="str">
        <f>'Ведомст.2017'!B117</f>
        <v>Основное мероприятие «Материально-техническое и финансовое обеспечение деятельности муниципального казённого учреждения «Административно-хозяйственный центр Ковардицкого сельского поселения Муромского района»»</v>
      </c>
      <c r="B42" s="137" t="str">
        <f>'Ведомст.2017'!F117</f>
        <v>05 0 02 </v>
      </c>
      <c r="C42" s="138"/>
      <c r="D42" s="138"/>
      <c r="E42" s="138"/>
      <c r="F42" s="139">
        <f>SUM(F43:F45)</f>
        <v>9821.499999999998</v>
      </c>
    </row>
    <row r="43" spans="1:6" ht="89.25">
      <c r="A43" s="141" t="str">
        <f>'Ведомст.2017'!B118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43" s="142" t="str">
        <f>'Ведомст.2017'!F118</f>
        <v>05 0 02 Ц0590</v>
      </c>
      <c r="C43" s="143" t="str">
        <f>'Ведомст.2017'!G118</f>
        <v>100</v>
      </c>
      <c r="D43" s="143" t="str">
        <f>'Ведомст.2017'!D118</f>
        <v>01</v>
      </c>
      <c r="E43" s="143" t="str">
        <f>'Ведомст.2017'!E118</f>
        <v>13</v>
      </c>
      <c r="F43" s="144">
        <f>'Ведомст.2017'!H118</f>
        <v>6089.599999999999</v>
      </c>
    </row>
    <row r="44" spans="1:6" ht="63.75">
      <c r="A44" s="141" t="str">
        <f>'Ведомст.2017'!B119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(Закупка товаров, работ и услуг для обеспечения государственных (муниципальных) нужд)</v>
      </c>
      <c r="B44" s="142" t="str">
        <f>'Ведомст.2017'!F119</f>
        <v>05 0 02 Ц0590</v>
      </c>
      <c r="C44" s="143" t="str">
        <f>'Ведомст.2017'!G119</f>
        <v>200</v>
      </c>
      <c r="D44" s="143" t="str">
        <f>'Ведомст.2017'!D119</f>
        <v>01</v>
      </c>
      <c r="E44" s="143" t="str">
        <f>'Ведомст.2017'!E119</f>
        <v>13</v>
      </c>
      <c r="F44" s="144">
        <f>'Ведомст.2017'!H119</f>
        <v>2632.1</v>
      </c>
    </row>
    <row r="45" spans="1:6" ht="51">
      <c r="A45" s="141" t="str">
        <f>'Ведомст.2017'!B120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(Иные бюджетные ассигнования)</v>
      </c>
      <c r="B45" s="142" t="str">
        <f>'Ведомст.2017'!F120</f>
        <v>05 0 02 Ц0590</v>
      </c>
      <c r="C45" s="143" t="str">
        <f>'Ведомст.2017'!G120</f>
        <v>800</v>
      </c>
      <c r="D45" s="143" t="str">
        <f>'Ведомст.2017'!D120</f>
        <v>01</v>
      </c>
      <c r="E45" s="143" t="str">
        <f>'Ведомст.2017'!E120</f>
        <v>13</v>
      </c>
      <c r="F45" s="144">
        <f>'Ведомст.2017'!H120</f>
        <v>1099.8</v>
      </c>
    </row>
    <row r="46" spans="1:6" s="130" customFormat="1" ht="38.25">
      <c r="A46" s="126" t="str">
        <f>'Ведомст.2017'!B73</f>
        <v>Муниципальная программа «Энергосбережение и повышение энергетической эффективности в муниципальном образовании  Ковардицкое на 2016-2020 годы»</v>
      </c>
      <c r="B46" s="127" t="str">
        <f>'Ведомст.2017'!F73</f>
        <v>06</v>
      </c>
      <c r="C46" s="145"/>
      <c r="D46" s="145"/>
      <c r="E46" s="145"/>
      <c r="F46" s="146">
        <f>F47</f>
        <v>102</v>
      </c>
    </row>
    <row r="47" spans="1:6" s="140" customFormat="1" ht="28.5" customHeight="1">
      <c r="A47" s="136" t="str">
        <f>'Ведомст.2017'!B74</f>
        <v>Основное мероприятие «Внедрение энергосберегающего оборудования и систем регулирования потребления энергетических ресурсов»</v>
      </c>
      <c r="B47" s="137" t="str">
        <f>'Ведомст.2017'!F74</f>
        <v>06 0 01</v>
      </c>
      <c r="C47" s="147"/>
      <c r="D47" s="147"/>
      <c r="E47" s="147"/>
      <c r="F47" s="148">
        <f>F48</f>
        <v>102</v>
      </c>
    </row>
    <row r="48" spans="1:6" ht="38.25">
      <c r="A48" s="141" t="str">
        <f>'Ведомст.2017'!B75</f>
        <v>Расходы по замене энергоносителей и установке приборов учета и регулирования электрической энергии (Закупка товаров, работ и услуг для обеспечения государственных (муниципальных) нужд)</v>
      </c>
      <c r="B48" s="142" t="str">
        <f>'Ведомст.2017'!F75</f>
        <v>06 0 01 22060</v>
      </c>
      <c r="C48" s="142" t="str">
        <f>'Ведомст.2017'!G75</f>
        <v>200</v>
      </c>
      <c r="D48" s="143" t="str">
        <f>'Ведомст.2017'!D75</f>
        <v>05</v>
      </c>
      <c r="E48" s="143" t="str">
        <f>'Ведомст.2017'!E75</f>
        <v>02</v>
      </c>
      <c r="F48" s="149">
        <f>'Ведомст.2017'!H75</f>
        <v>102</v>
      </c>
    </row>
    <row r="49" spans="1:6" s="130" customFormat="1" ht="25.5">
      <c r="A49" s="126" t="str">
        <f>'Ведомст.2017'!B32</f>
        <v>Муниципальная программа «Управление муниципальным имуществом муниципального образования Ковардицкое на 2016-2020 годы»</v>
      </c>
      <c r="B49" s="127" t="str">
        <f>'Ведомст.2017'!F32</f>
        <v>07</v>
      </c>
      <c r="C49" s="128"/>
      <c r="D49" s="128"/>
      <c r="E49" s="128"/>
      <c r="F49" s="129">
        <f>F50</f>
        <v>127.8</v>
      </c>
    </row>
    <row r="50" spans="1:6" s="140" customFormat="1" ht="25.5">
      <c r="A50" s="136" t="str">
        <f>'Ведомст.2017'!B33</f>
        <v>Основное мероприятие «Обеспечение эффективного управления муниципальным имуществом»</v>
      </c>
      <c r="B50" s="137" t="str">
        <f>'Ведомст.2017'!F33</f>
        <v>07 0 01</v>
      </c>
      <c r="C50" s="138"/>
      <c r="D50" s="138"/>
      <c r="E50" s="138"/>
      <c r="F50" s="139">
        <f>F51+F52+F53</f>
        <v>127.8</v>
      </c>
    </row>
    <row r="51" spans="1:6" ht="38.25">
      <c r="A51" s="141" t="str">
        <f>'Ведомст.2017'!B34</f>
        <v>Оценка недвижимости, признание прав и регулирование отношений по государственной и муниципальной собственности  (Закупка товаров, работ и услуг для обеспечения государственных (муниципальных) нужд)</v>
      </c>
      <c r="B51" s="142" t="str">
        <f>'Ведомст.2017'!F34</f>
        <v>07 0 01 22310</v>
      </c>
      <c r="C51" s="143" t="str">
        <f>'Ведомст.2017'!G34</f>
        <v>200</v>
      </c>
      <c r="D51" s="143" t="str">
        <f>'Ведомст.2017'!D34</f>
        <v>01</v>
      </c>
      <c r="E51" s="143" t="str">
        <f>'Ведомст.2017'!E34</f>
        <v>13</v>
      </c>
      <c r="F51" s="144">
        <f>'Ведомст.2017'!H34</f>
        <v>76.8</v>
      </c>
    </row>
    <row r="52" spans="1:6" ht="38.25">
      <c r="A52" s="141" t="str">
        <f>'Ведомст.2017'!B35</f>
        <v>Оценка недвижимости, признание прав и регулирование отношений по государственной и муниципальной собственности  (Иные бюджетные ассигнования)</v>
      </c>
      <c r="B52" s="142" t="str">
        <f>'Ведомст.2017'!F35</f>
        <v>07 0 01 22310</v>
      </c>
      <c r="C52" s="143" t="str">
        <f>'Ведомст.2017'!G35</f>
        <v>800</v>
      </c>
      <c r="D52" s="143" t="str">
        <f>'Ведомст.2017'!D35</f>
        <v>01</v>
      </c>
      <c r="E52" s="143" t="str">
        <f>'Ведомст.2017'!E35</f>
        <v>13</v>
      </c>
      <c r="F52" s="144">
        <f>'Ведомст.2017'!H35</f>
        <v>11</v>
      </c>
    </row>
    <row r="53" spans="1:6" ht="63.75">
      <c r="A53" s="141" t="str">
        <f>'Ведомст.2017'!B36</f>
        <v>Осуществление постановки на кадастровый учет земельных участков, расположенных под объектами, находящимися в муниципальной собственности муниципального образования Ковардицкое (Закупка товаров, работ и услуг для обеспечения государственных (муниципальных) нужд) </v>
      </c>
      <c r="B53" s="142" t="str">
        <f>'Ведомст.2017'!F36</f>
        <v>07 0 01 22410</v>
      </c>
      <c r="C53" s="143" t="str">
        <f>'Ведомст.2017'!G36</f>
        <v>200</v>
      </c>
      <c r="D53" s="143" t="str">
        <f>'Ведомст.2017'!D36</f>
        <v>01</v>
      </c>
      <c r="E53" s="143" t="str">
        <f>'Ведомст.2017'!E36</f>
        <v>13</v>
      </c>
      <c r="F53" s="144">
        <f>'Ведомст.2017'!H36</f>
        <v>40</v>
      </c>
    </row>
    <row r="54" spans="1:6" s="130" customFormat="1" ht="25.5">
      <c r="A54" s="126" t="str">
        <f>'Ведомст.2017'!B22</f>
        <v>Муниципальная программа «Управление муниципальными финансами муниципального образования Ковардицкое на 2016-2020 годы»</v>
      </c>
      <c r="B54" s="127" t="str">
        <f>'Ведомст.2017'!F22</f>
        <v>08</v>
      </c>
      <c r="C54" s="128"/>
      <c r="D54" s="128"/>
      <c r="E54" s="128"/>
      <c r="F54" s="129">
        <f>F55+F58</f>
        <v>755.7</v>
      </c>
    </row>
    <row r="55" spans="1:6" s="135" customFormat="1" ht="27">
      <c r="A55" s="131" t="str">
        <f>'Ведомст.2017'!B23</f>
        <v>Подпрограмма «Повышение эффективности бюджетных расходов муниципального образования Ковардицкое на 2016-2020 годы»</v>
      </c>
      <c r="B55" s="132" t="str">
        <f>'Ведомст.2017'!F23</f>
        <v>08 2 </v>
      </c>
      <c r="C55" s="133"/>
      <c r="D55" s="133"/>
      <c r="E55" s="133"/>
      <c r="F55" s="134">
        <f>F56</f>
        <v>437</v>
      </c>
    </row>
    <row r="56" spans="1:6" s="140" customFormat="1" ht="25.5">
      <c r="A56" s="136" t="str">
        <f>'Ведомст.2017'!B24</f>
        <v>Основное мероприятие «Обеспечение качественного управления финансами муниципального образования»</v>
      </c>
      <c r="B56" s="137" t="str">
        <f>'Ведомст.2017'!F24</f>
        <v>08 2 01</v>
      </c>
      <c r="C56" s="138"/>
      <c r="D56" s="138"/>
      <c r="E56" s="138"/>
      <c r="F56" s="139">
        <f>F57</f>
        <v>437</v>
      </c>
    </row>
    <row r="57" spans="1:6" ht="76.5">
      <c r="A57" s="141" t="str">
        <f>'Ведомст.2017'!B25</f>
        <v>Иные межбюджетные трансферты передаваемые бюджету Муромского района из бюджета Ковардицкого сельского поселения на мероприятия в части составления и рассмотрения проекта бюджета поселения, утверждения и исполнения бюджета поселения, осуществления контроля за его исполнением, составления и утверждения отчета об исполнении бюджета поселения (Межбюджетные трансферты)</v>
      </c>
      <c r="B57" s="142" t="str">
        <f>'Ведомст.2017'!F25</f>
        <v>08 2 01 86010</v>
      </c>
      <c r="C57" s="143" t="str">
        <f>'Ведомст.2017'!G25</f>
        <v>500</v>
      </c>
      <c r="D57" s="143" t="str">
        <f>'Ведомст.2017'!D25</f>
        <v>01</v>
      </c>
      <c r="E57" s="143" t="str">
        <f>'Ведомст.2017'!E25</f>
        <v>06</v>
      </c>
      <c r="F57" s="144">
        <f>'Ведомст.2017'!H25</f>
        <v>437</v>
      </c>
    </row>
    <row r="58" spans="1:6" s="135" customFormat="1" ht="54">
      <c r="A58" s="131" t="str">
        <f>'Ведомст.2017'!B43</f>
        <v>Подпрограмма «Повышение эффективности бюджетных расходов на содержание органов местного самоуправления и на осуществление первичного воинского учета в муниципальном образовании Ковардицкое»</v>
      </c>
      <c r="B58" s="132" t="str">
        <f>'Ведомст.2017'!F43</f>
        <v>08 3</v>
      </c>
      <c r="C58" s="133"/>
      <c r="D58" s="133"/>
      <c r="E58" s="133"/>
      <c r="F58" s="134">
        <f>F59</f>
        <v>318.7</v>
      </c>
    </row>
    <row r="59" spans="1:6" s="140" customFormat="1" ht="38.25">
      <c r="A59" s="136" t="str">
        <f>'Ведомст.2017'!B44</f>
        <v>Основное мероприятие «Мониторинг расходов на оплату труда работников, осуществляющих полномочия по первичному воинскому учету на территориях, где отсутствуют военные комиссариаты»</v>
      </c>
      <c r="B59" s="137" t="str">
        <f>'Ведомст.2017'!F44</f>
        <v>08 3 01</v>
      </c>
      <c r="C59" s="138"/>
      <c r="D59" s="138"/>
      <c r="E59" s="138"/>
      <c r="F59" s="139">
        <f>SUM(F60:F61)</f>
        <v>318.7</v>
      </c>
    </row>
    <row r="60" spans="1:6" ht="63.75">
      <c r="A60" s="141" t="str">
        <f>'Ведомст.2017'!B45</f>
        <v>Осуществление первичного воинского учета на территориях, где отсутствуют военные комиссариаты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60" s="142" t="str">
        <f>'Ведомст.2017'!F45</f>
        <v>08 3 01 51180</v>
      </c>
      <c r="C60" s="143" t="str">
        <f>'Ведомст.2017'!G45</f>
        <v>100</v>
      </c>
      <c r="D60" s="143" t="str">
        <f>'Ведомст.2017'!D45</f>
        <v>02</v>
      </c>
      <c r="E60" s="143" t="str">
        <f>'Ведомст.2017'!E45</f>
        <v>03</v>
      </c>
      <c r="F60" s="144">
        <f>'Ведомст.2017'!H45</f>
        <v>307.3</v>
      </c>
    </row>
    <row r="61" spans="1:6" ht="38.25">
      <c r="A61" s="141" t="str">
        <f>'Ведомст.2017'!B46</f>
        <v>Осуществление первичного воинского учета на территориях, где отсутствуют военные комиссариаты   (Закупка товаров, работ и услуг для обеспечения государственных (муниципальных) нужд)</v>
      </c>
      <c r="B61" s="142" t="str">
        <f>'Ведомст.2017'!F46</f>
        <v>08 3 01 51180</v>
      </c>
      <c r="C61" s="143" t="str">
        <f>'Ведомст.2017'!G46</f>
        <v>200</v>
      </c>
      <c r="D61" s="143" t="str">
        <f>'Ведомст.2017'!D46</f>
        <v>02</v>
      </c>
      <c r="E61" s="143" t="str">
        <f>'Ведомст.2017'!E46</f>
        <v>03</v>
      </c>
      <c r="F61" s="144">
        <f>'Ведомст.2017'!H46</f>
        <v>11.4</v>
      </c>
    </row>
    <row r="62" spans="1:6" s="130" customFormat="1" ht="38.25">
      <c r="A62" s="126" t="str">
        <f>'Ведомст.2017'!B88</f>
        <v>Муниципальная программа «Охрана окружающей среды и рациональное природопользование на территории муниципального образования Ковардицкое на 2016-2020 годы»</v>
      </c>
      <c r="B62" s="127" t="str">
        <f>'Ведомст.2017'!F88</f>
        <v>09</v>
      </c>
      <c r="C62" s="128"/>
      <c r="D62" s="128"/>
      <c r="E62" s="128"/>
      <c r="F62" s="129">
        <f>F63</f>
        <v>157.41</v>
      </c>
    </row>
    <row r="63" spans="1:6" s="140" customFormat="1" ht="25.5">
      <c r="A63" s="136" t="str">
        <f>'Ведомст.2017'!B89</f>
        <v>Основное мероприятие «Обеспечение экологической безопасности на территории муниципального образования»</v>
      </c>
      <c r="B63" s="137" t="str">
        <f>'Ведомст.2017'!F89</f>
        <v>09 0 01</v>
      </c>
      <c r="C63" s="138"/>
      <c r="D63" s="138"/>
      <c r="E63" s="138"/>
      <c r="F63" s="139">
        <f>F64</f>
        <v>157.41</v>
      </c>
    </row>
    <row r="64" spans="1:6" ht="38.25">
      <c r="A64" s="141" t="str">
        <f>'Ведомст.2017'!B90</f>
        <v>Ликвидация мест несанкционированного размещения отходов (Закупка товаров, работ и услуг для обеспечения государственных (муниципальных) нужд)</v>
      </c>
      <c r="B64" s="142" t="str">
        <f>'Ведомст.2017'!F90</f>
        <v>09 0 01 22050</v>
      </c>
      <c r="C64" s="143" t="str">
        <f>'Ведомст.2017'!G90</f>
        <v>200</v>
      </c>
      <c r="D64" s="143" t="str">
        <f>'Ведомст.2017'!D90</f>
        <v>06</v>
      </c>
      <c r="E64" s="143" t="str">
        <f>'Ведомст.2017'!E90</f>
        <v>05</v>
      </c>
      <c r="F64" s="144">
        <f>'Ведомст.2017'!H90</f>
        <v>157.41</v>
      </c>
    </row>
    <row r="65" spans="1:6" s="130" customFormat="1" ht="27" customHeight="1">
      <c r="A65" s="126" t="str">
        <f>'Ведомст.2017'!B77</f>
        <v>Муниципальная программа «Благоустройство территории муниципального образования Ковардицкое на 2016-2020 годы»</v>
      </c>
      <c r="B65" s="127" t="str">
        <f>'Ведомст.2017'!F77</f>
        <v>11</v>
      </c>
      <c r="C65" s="128"/>
      <c r="D65" s="128"/>
      <c r="E65" s="128"/>
      <c r="F65" s="129">
        <f>F66</f>
        <v>7554.540900000001</v>
      </c>
    </row>
    <row r="66" spans="1:6" s="140" customFormat="1" ht="25.5">
      <c r="A66" s="136" t="str">
        <f>'Ведомст.2017'!B78</f>
        <v>Основное мероприятие «Повышение уровня комфортного проживания населения муниципального образования»</v>
      </c>
      <c r="B66" s="137" t="str">
        <f>'Ведомст.2017'!F78</f>
        <v>11 0 01</v>
      </c>
      <c r="C66" s="138"/>
      <c r="D66" s="138"/>
      <c r="E66" s="138"/>
      <c r="F66" s="139">
        <f>SUM(F67:F73)</f>
        <v>7554.540900000001</v>
      </c>
    </row>
    <row r="67" spans="1:6" ht="38.25">
      <c r="A67" s="141" t="str">
        <f>'Ведомст.2017'!B79</f>
        <v>Расходы по уличному наружному освещению, текущему обслуживанию и ремонту сетей наружного освещения  (Закупка товаров, работ и услуг для обеспечения государственных (муниципальных) нужд)</v>
      </c>
      <c r="B67" s="142" t="str">
        <f>'Ведомст.2017'!F79</f>
        <v>11 0 01 22330</v>
      </c>
      <c r="C67" s="143" t="str">
        <f>'Ведомст.2017'!G79</f>
        <v>200</v>
      </c>
      <c r="D67" s="143" t="str">
        <f>'Ведомст.2017'!D79</f>
        <v>05</v>
      </c>
      <c r="E67" s="143" t="str">
        <f>'Ведомст.2017'!E79</f>
        <v>03</v>
      </c>
      <c r="F67" s="144">
        <f>'Ведомст.2017'!H79</f>
        <v>4709.4379</v>
      </c>
    </row>
    <row r="68" spans="1:6" ht="25.5">
      <c r="A68" s="141" t="s">
        <v>201</v>
      </c>
      <c r="B68" s="142" t="s">
        <v>67</v>
      </c>
      <c r="C68" s="143" t="s">
        <v>89</v>
      </c>
      <c r="D68" s="143" t="s">
        <v>31</v>
      </c>
      <c r="E68" s="143" t="s">
        <v>27</v>
      </c>
      <c r="F68" s="144">
        <f>'Ведомст.2017'!H80</f>
        <v>15.603</v>
      </c>
    </row>
    <row r="69" spans="1:6" ht="25.5">
      <c r="A69" s="141" t="str">
        <f>'Ведомст.2017'!B81</f>
        <v>Расходы на ремонт памятников (Закупка товаров, работ и услуг для обеспечения государственных (муниципальных) нужд)</v>
      </c>
      <c r="B69" s="142" t="str">
        <f>'Ведомст.2017'!F81</f>
        <v>11 0 01 22340</v>
      </c>
      <c r="C69" s="143" t="str">
        <f>'Ведомст.2017'!G81</f>
        <v>200</v>
      </c>
      <c r="D69" s="143" t="str">
        <f>'Ведомст.2017'!D81</f>
        <v>05</v>
      </c>
      <c r="E69" s="143" t="str">
        <f>'Ведомст.2017'!E81</f>
        <v>03</v>
      </c>
      <c r="F69" s="144">
        <f>'Ведомст.2017'!H81</f>
        <v>85.3</v>
      </c>
    </row>
    <row r="70" spans="1:6" ht="38.25">
      <c r="A70" s="141" t="str">
        <f>'Ведомст.2017'!B82</f>
        <v>Расходы по организации и содержанию мест захоронения (кладбищ) (Закупка товаров, работ и услуг для обеспечения государственных (муниципальных) нужд)</v>
      </c>
      <c r="B70" s="142" t="str">
        <f>'Ведомст.2017'!F82</f>
        <v>11 0 01 22350</v>
      </c>
      <c r="C70" s="143" t="str">
        <f>'Ведомст.2017'!G82</f>
        <v>200</v>
      </c>
      <c r="D70" s="143" t="str">
        <f>'Ведомст.2017'!D82</f>
        <v>05</v>
      </c>
      <c r="E70" s="143" t="str">
        <f>'Ведомст.2017'!E82</f>
        <v>03</v>
      </c>
      <c r="F70" s="144">
        <f>'Ведомст.2017'!H82</f>
        <v>29.1</v>
      </c>
    </row>
    <row r="71" spans="1:6" ht="25.5">
      <c r="A71" s="141" t="str">
        <f>'Ведомст.2017'!B83</f>
        <v>Расходы по оборудованию зоны отдыха (пляжа)  (Закупка товаров, работ и услуг для обеспечения государственных (муниципальных) нужд)</v>
      </c>
      <c r="B71" s="142" t="str">
        <f>'Ведомст.2017'!F83</f>
        <v>11 0 01 22360</v>
      </c>
      <c r="C71" s="143" t="str">
        <f>'Ведомст.2017'!G83</f>
        <v>200</v>
      </c>
      <c r="D71" s="143" t="str">
        <f>'Ведомст.2017'!D83</f>
        <v>05</v>
      </c>
      <c r="E71" s="143" t="str">
        <f>'Ведомст.2017'!E83</f>
        <v>03</v>
      </c>
      <c r="F71" s="144">
        <f>'Ведомст.2017'!H83</f>
        <v>146.6</v>
      </c>
    </row>
    <row r="72" spans="1:6" ht="25.5">
      <c r="A72" s="141" t="str">
        <f>'Ведомст.2017'!B84</f>
        <v>Прочие мероприятия по благоустройству (Закупка товаров, работ и услуг для обеспечения государственных (муниципальных) нужд)</v>
      </c>
      <c r="B72" s="142" t="str">
        <f>'Ведомст.2017'!F84</f>
        <v>11 0 01 22370</v>
      </c>
      <c r="C72" s="143" t="str">
        <f>'Ведомст.2017'!G84</f>
        <v>200</v>
      </c>
      <c r="D72" s="143" t="str">
        <f>'Ведомст.2017'!D84</f>
        <v>05</v>
      </c>
      <c r="E72" s="143" t="str">
        <f>'Ведомст.2017'!E84</f>
        <v>03</v>
      </c>
      <c r="F72" s="144">
        <f>'Ведомст.2017'!H84</f>
        <v>926.10844</v>
      </c>
    </row>
    <row r="73" spans="1:6" ht="38.25">
      <c r="A73" s="141" t="str">
        <f>'Ведомст.2017'!B85</f>
        <v>Мероприятия по размещению кладбища в с.Панфилово (Закупка товаров, работ и услуг для обеспечения государственных (муниципальных) нужд)</v>
      </c>
      <c r="B73" s="142" t="str">
        <f>'Ведомст.2017'!F85</f>
        <v>11 0 01 22390</v>
      </c>
      <c r="C73" s="143" t="str">
        <f>'Ведомст.2017'!G85</f>
        <v>200</v>
      </c>
      <c r="D73" s="143" t="str">
        <f>'Ведомст.2017'!D85</f>
        <v>05</v>
      </c>
      <c r="E73" s="143" t="str">
        <f>'Ведомст.2017'!E85</f>
        <v>03</v>
      </c>
      <c r="F73" s="144">
        <f>'Ведомст.2017'!H85</f>
        <v>1642.39156</v>
      </c>
    </row>
    <row r="74" spans="1:6" s="130" customFormat="1" ht="25.5">
      <c r="A74" s="126" t="str">
        <f>'Ведомст.2017'!B67</f>
        <v>Муниципальная программа «Капитальный ремонт жилищного фонда муниципального образования Ковардицкое на 2016-2020 годы»</v>
      </c>
      <c r="B74" s="127" t="str">
        <f>'Ведомст.2017'!F67</f>
        <v>12</v>
      </c>
      <c r="C74" s="128"/>
      <c r="D74" s="128"/>
      <c r="E74" s="128"/>
      <c r="F74" s="129">
        <f>F75</f>
        <v>398.49</v>
      </c>
    </row>
    <row r="75" spans="1:6" s="140" customFormat="1" ht="38.25">
      <c r="A75" s="136" t="str">
        <f>'Ведомст.2017'!B68</f>
        <v>Основное мероприятие «Обеспечение безопасного и комфортного проживания жителей многоквартирных домов муниципального образования»</v>
      </c>
      <c r="B75" s="137" t="str">
        <f>'Ведомст.2017'!F68</f>
        <v>12 0 01</v>
      </c>
      <c r="C75" s="138"/>
      <c r="D75" s="138"/>
      <c r="E75" s="138"/>
      <c r="F75" s="139">
        <f>SUM(F76:F78)</f>
        <v>398.49</v>
      </c>
    </row>
    <row r="76" spans="1:6" ht="56.25" customHeight="1">
      <c r="A76" s="141" t="str">
        <f>'Ведомст.2017'!B69</f>
        <v>Расходы на обеспечение мероприятий путем заключения с региональным оператором договора о формировании фонда капитального ремонта и об организации проведения капитального ремонта  (Закупка товаров, работ и услуг для обеспечения государственных (муниципальных) нужд)</v>
      </c>
      <c r="B76" s="142" t="str">
        <f>'Ведомст.2017'!F69</f>
        <v>12 0 01 22320</v>
      </c>
      <c r="C76" s="143" t="str">
        <f>'Ведомст.2017'!G69</f>
        <v>200</v>
      </c>
      <c r="D76" s="143" t="str">
        <f>'Ведомст.2017'!D69</f>
        <v>05</v>
      </c>
      <c r="E76" s="143" t="str">
        <f>'Ведомст.2017'!E69</f>
        <v>01</v>
      </c>
      <c r="F76" s="144">
        <f>'Ведомст.2017'!H69</f>
        <v>193.26</v>
      </c>
    </row>
    <row r="77" spans="1:6" ht="56.25" customHeight="1">
      <c r="A77" s="141" t="str">
        <f>'Ведомст.2017'!B70</f>
        <v>Расходы на обеспечение проведения ремонта муниципальных квартир (Закупка товаров, работ и услуг для обеспечения государственных (муниципальных) нужд)</v>
      </c>
      <c r="B77" s="142" t="str">
        <f>'Ведомст.2017'!F70</f>
        <v>12 0 01 22400</v>
      </c>
      <c r="C77" s="143" t="str">
        <f>'Ведомст.2017'!G70</f>
        <v>200</v>
      </c>
      <c r="D77" s="143" t="str">
        <f>'Ведомст.2017'!D70</f>
        <v>05</v>
      </c>
      <c r="E77" s="143" t="str">
        <f>'Ведомст.2017'!E70</f>
        <v>01</v>
      </c>
      <c r="F77" s="144">
        <f>'Ведомст.2017'!H70</f>
        <v>125</v>
      </c>
    </row>
    <row r="78" spans="1:6" ht="38.25">
      <c r="A78" s="141" t="str">
        <f>'Ведомст.2017'!B71</f>
        <v>Расходы на обеспечение проведения капитального ремонта многоквартирных домов  (Предоставление субсидий бюджетным, автономным учреждениям и иным некоммерческим организациям)</v>
      </c>
      <c r="B78" s="142" t="str">
        <f>'Ведомст.2017'!F71</f>
        <v>12 0 01 96010</v>
      </c>
      <c r="C78" s="143" t="str">
        <f>'Ведомст.2017'!G71</f>
        <v>600</v>
      </c>
      <c r="D78" s="143" t="str">
        <f>'Ведомст.2017'!D71</f>
        <v>05</v>
      </c>
      <c r="E78" s="143" t="str">
        <f>'Ведомст.2017'!E71</f>
        <v>01</v>
      </c>
      <c r="F78" s="144">
        <f>'Ведомст.2017'!H71</f>
        <v>80.22999999999999</v>
      </c>
    </row>
    <row r="79" spans="1:6" s="130" customFormat="1" ht="25.5">
      <c r="A79" s="126" t="str">
        <f>'Ведомст.2017'!B58</f>
        <v>Муниципальная программа "Дорожное хозяйство муниципального образования Ковардицкое на 2017-2020 годы"</v>
      </c>
      <c r="B79" s="127" t="str">
        <f>'Ведомст.2017'!F58</f>
        <v>15</v>
      </c>
      <c r="C79" s="145"/>
      <c r="D79" s="145"/>
      <c r="E79" s="145"/>
      <c r="F79" s="129">
        <f>F80</f>
        <v>1067</v>
      </c>
    </row>
    <row r="80" spans="1:6" s="140" customFormat="1" ht="25.5">
      <c r="A80" s="136" t="str">
        <f>'Ведомст.2017'!B59</f>
        <v>Основное мероприятие "Содержание дорог на территории  муниципального образования"</v>
      </c>
      <c r="B80" s="137" t="str">
        <f>'Ведомст.2017'!F59</f>
        <v>15 0 01</v>
      </c>
      <c r="C80" s="147"/>
      <c r="D80" s="147"/>
      <c r="E80" s="147"/>
      <c r="F80" s="139">
        <f>F81</f>
        <v>1067</v>
      </c>
    </row>
    <row r="81" spans="1:6" ht="89.25">
      <c r="A81" s="141" t="str">
        <f>'Ведомст.2017'!B60</f>
        <v>Иные межбюджетные трансферты,передаваемые бюджету Ковардицкого сельского поселения Муромского района из бюджета Муромского района на мероприятия в части осуществления дорожной деятельности в соответствии с законодательством Российской Федерации, а именно:зимнее 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v>
      </c>
      <c r="B81" s="142" t="str">
        <f>'Ведомст.2017'!F60</f>
        <v>15 0 01 86050</v>
      </c>
      <c r="C81" s="142" t="str">
        <f>'Ведомст.2017'!G60</f>
        <v>200</v>
      </c>
      <c r="D81" s="143" t="str">
        <f>'Ведомст.2017'!D60</f>
        <v>04</v>
      </c>
      <c r="E81" s="143" t="str">
        <f>'Ведомст.2017'!E60</f>
        <v>09</v>
      </c>
      <c r="F81" s="144">
        <f>'Ведомст.2017'!H60</f>
        <v>1067</v>
      </c>
    </row>
    <row r="82" spans="1:6" s="130" customFormat="1" ht="15.75">
      <c r="A82" s="126" t="str">
        <f>'Ведомст.2017'!B27</f>
        <v>Непрограммные расходы органов местного самоуправления</v>
      </c>
      <c r="B82" s="127" t="str">
        <f>'Ведомст.2017'!F16</f>
        <v>99</v>
      </c>
      <c r="C82" s="145"/>
      <c r="D82" s="145"/>
      <c r="E82" s="145"/>
      <c r="F82" s="129">
        <f>F83</f>
        <v>2451.1000000000004</v>
      </c>
    </row>
    <row r="83" spans="1:6" s="140" customFormat="1" ht="15.75">
      <c r="A83" s="136" t="str">
        <f>'Ведомст.2017'!B28</f>
        <v>Иные непрограммные расходы</v>
      </c>
      <c r="B83" s="137" t="str">
        <f>'Ведомст.2017'!F17</f>
        <v>99 9 </v>
      </c>
      <c r="C83" s="147"/>
      <c r="D83" s="147"/>
      <c r="E83" s="147"/>
      <c r="F83" s="139">
        <f>SUM(F84:F90)</f>
        <v>2451.1000000000004</v>
      </c>
    </row>
    <row r="84" spans="1:6" ht="63.75">
      <c r="A84" s="141" t="str">
        <f>'Ведомст.2017'!B18</f>
        <v>Расходы на выплаты по оплате труда работников муниципальных органов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84" s="142" t="str">
        <f>'Ведомст.2017'!F18</f>
        <v>99 9 00 00110</v>
      </c>
      <c r="C84" s="143" t="str">
        <f>'Ведомст.2017'!G18</f>
        <v>100</v>
      </c>
      <c r="D84" s="143" t="str">
        <f>'Ведомст.2017'!D18</f>
        <v>01</v>
      </c>
      <c r="E84" s="143" t="str">
        <f>'Ведомст.2017'!E18</f>
        <v>04</v>
      </c>
      <c r="F84" s="144">
        <f>'Ведомст.2017'!H18</f>
        <v>1972.4</v>
      </c>
    </row>
    <row r="85" spans="1:6" ht="25.5">
      <c r="A85" s="141" t="str">
        <f>'Ведомст.2017'!B101</f>
        <v>Доплата к пенсиям муниципальных служащих (Социальное обеспечение и иные выплаты населению)</v>
      </c>
      <c r="B85" s="142" t="str">
        <f>'Ведомст.2017'!F101</f>
        <v>99 9 00 11950</v>
      </c>
      <c r="C85" s="143" t="str">
        <f>'Ведомст.2017'!G101</f>
        <v>300</v>
      </c>
      <c r="D85" s="143" t="str">
        <f>'Ведомст.2017'!D101</f>
        <v>10</v>
      </c>
      <c r="E85" s="143" t="str">
        <f>'Ведомст.2017'!E101</f>
        <v>01</v>
      </c>
      <c r="F85" s="144">
        <f>'Ведомст.2017'!H101</f>
        <v>142.4</v>
      </c>
    </row>
    <row r="86" spans="1:6" ht="25.5">
      <c r="A86" s="141" t="str">
        <f>'Ведомст.2017'!B29</f>
        <v>Резервный фонд администрации муниципального образования Ковардицкое (Иные бюджетные ассигнования)</v>
      </c>
      <c r="B86" s="142" t="str">
        <f>'Ведомст.2017'!F29</f>
        <v>99 9 00 21300</v>
      </c>
      <c r="C86" s="143" t="str">
        <f>'Ведомст.2017'!G29</f>
        <v>800</v>
      </c>
      <c r="D86" s="143" t="str">
        <f>'Ведомст.2017'!D29</f>
        <v>01</v>
      </c>
      <c r="E86" s="143" t="str">
        <f>'Ведомст.2017'!E29</f>
        <v>11</v>
      </c>
      <c r="F86" s="144">
        <f>'Ведомст.2017'!H29</f>
        <v>50</v>
      </c>
    </row>
    <row r="87" spans="1:6" ht="38.25">
      <c r="A87" s="141" t="str">
        <f>'Ведомст.2017'!B30</f>
        <v>Резерв финансовых и материальных ресурсов для ликвидации чрезвычайных ситуаций природного и техногенного характера (Иные бюджетные ассигнования)</v>
      </c>
      <c r="B87" s="142" t="str">
        <f>'Ведомст.2017'!F30</f>
        <v>99 9 00 21310</v>
      </c>
      <c r="C87" s="143" t="str">
        <f>'Ведомст.2017'!G30</f>
        <v>800</v>
      </c>
      <c r="D87" s="143" t="str">
        <f>'Ведомст.2017'!D30</f>
        <v>01</v>
      </c>
      <c r="E87" s="143" t="str">
        <f>'Ведомст.2017'!E30</f>
        <v>11</v>
      </c>
      <c r="F87" s="144">
        <f>'Ведомст.2017'!H30</f>
        <v>50</v>
      </c>
    </row>
    <row r="88" spans="1:6" ht="102">
      <c r="A88" s="141" t="str">
        <f>'Ведомст.2017'!B20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88" s="142" t="str">
        <f>'Ведомст.2017'!F20</f>
        <v>99 9 00 86040</v>
      </c>
      <c r="C88" s="143" t="str">
        <f>'Ведомст.2017'!G20</f>
        <v>500</v>
      </c>
      <c r="D88" s="143" t="str">
        <f>'Ведомст.2017'!D20</f>
        <v>01</v>
      </c>
      <c r="E88" s="143" t="str">
        <f>'Ведомст.2017'!E20</f>
        <v>04</v>
      </c>
      <c r="F88" s="144">
        <f>'Ведомст.2017'!H20</f>
        <v>47.3</v>
      </c>
    </row>
    <row r="89" spans="1:6" ht="25.5">
      <c r="A89" s="152" t="str">
        <f>'Ведомст.2017'!B19</f>
        <v>Расходы на обеспечение функций муниципальных органов (Иные бюджетные ассигнования)</v>
      </c>
      <c r="B89" s="142" t="str">
        <f>'Ведомст.2017'!F19</f>
        <v>99 9 00 00190</v>
      </c>
      <c r="C89" s="143" t="str">
        <f>'Ведомст.2017'!G19</f>
        <v>200</v>
      </c>
      <c r="D89" s="143" t="str">
        <f>'Ведомст.2017'!D19</f>
        <v>01</v>
      </c>
      <c r="E89" s="143" t="str">
        <f>'Ведомст.2017'!E19</f>
        <v>04</v>
      </c>
      <c r="F89" s="149">
        <f>'Ведомст.2017'!H19</f>
        <v>101.3</v>
      </c>
    </row>
    <row r="90" spans="1:6" ht="102">
      <c r="A90" s="141" t="str">
        <f>'Ведомст.2017'!B39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90" s="142" t="str">
        <f>'Ведомст.2017'!F39</f>
        <v>99 9 00 86040</v>
      </c>
      <c r="C90" s="143" t="str">
        <f>'Ведомст.2017'!G39</f>
        <v>500</v>
      </c>
      <c r="D90" s="143" t="str">
        <f>'Ведомст.2017'!D39</f>
        <v>01</v>
      </c>
      <c r="E90" s="143" t="str">
        <f>'Ведомст.2017'!E39</f>
        <v>13</v>
      </c>
      <c r="F90" s="144">
        <f>'Ведомст.2017'!H39</f>
        <v>87.7</v>
      </c>
    </row>
    <row r="92" ht="15.75">
      <c r="F92" s="180"/>
    </row>
  </sheetData>
  <sheetProtection/>
  <mergeCells count="8">
    <mergeCell ref="D9:F9"/>
    <mergeCell ref="A7:F7"/>
    <mergeCell ref="B6:F6"/>
    <mergeCell ref="B4:F4"/>
    <mergeCell ref="B1:F1"/>
    <mergeCell ref="B2:F2"/>
    <mergeCell ref="B3:F3"/>
    <mergeCell ref="B5:F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3"/>
  <sheetViews>
    <sheetView zoomScalePageLayoutView="0" workbookViewId="0" topLeftCell="A58">
      <selection activeCell="F65" sqref="F65"/>
    </sheetView>
  </sheetViews>
  <sheetFormatPr defaultColWidth="9.00390625" defaultRowHeight="12.75"/>
  <cols>
    <col min="1" max="1" width="63.375" style="23" customWidth="1"/>
    <col min="2" max="2" width="4.25390625" style="24" customWidth="1"/>
    <col min="3" max="3" width="4.00390625" style="24" customWidth="1"/>
    <col min="4" max="4" width="15.625" style="25" customWidth="1"/>
    <col min="5" max="5" width="4.75390625" style="25" customWidth="1"/>
    <col min="6" max="6" width="14.375" style="26" customWidth="1"/>
    <col min="7" max="7" width="15.25390625" style="26" customWidth="1"/>
    <col min="8" max="8" width="15.00390625" style="14" customWidth="1"/>
    <col min="9" max="9" width="10.00390625" style="14" customWidth="1"/>
    <col min="10" max="10" width="9.125" style="14" customWidth="1"/>
    <col min="11" max="11" width="10.25390625" style="14" bestFit="1" customWidth="1"/>
    <col min="12" max="16384" width="9.125" style="14" customWidth="1"/>
  </cols>
  <sheetData>
    <row r="1" spans="1:9" ht="15.75">
      <c r="A1" s="235" t="s">
        <v>185</v>
      </c>
      <c r="B1" s="235"/>
      <c r="C1" s="235"/>
      <c r="D1" s="235"/>
      <c r="E1" s="235"/>
      <c r="F1" s="235"/>
      <c r="G1" s="235"/>
      <c r="H1" s="235"/>
      <c r="I1" s="235"/>
    </row>
    <row r="2" spans="1:7" ht="15.75">
      <c r="A2" s="232"/>
      <c r="B2" s="232"/>
      <c r="C2" s="232"/>
      <c r="D2" s="232"/>
      <c r="E2" s="232"/>
      <c r="F2" s="232"/>
      <c r="G2" s="153"/>
    </row>
    <row r="3" spans="1:9" ht="15">
      <c r="A3" s="17"/>
      <c r="B3" s="18"/>
      <c r="C3" s="18"/>
      <c r="D3" s="18"/>
      <c r="E3" s="233"/>
      <c r="F3" s="233"/>
      <c r="G3" s="154"/>
      <c r="H3" s="242" t="s">
        <v>0</v>
      </c>
      <c r="I3" s="242"/>
    </row>
    <row r="4" spans="1:9" s="71" customFormat="1" ht="57">
      <c r="A4" s="69" t="s">
        <v>1</v>
      </c>
      <c r="B4" s="69" t="s">
        <v>102</v>
      </c>
      <c r="C4" s="69" t="s">
        <v>103</v>
      </c>
      <c r="D4" s="69" t="s">
        <v>104</v>
      </c>
      <c r="E4" s="69" t="s">
        <v>105</v>
      </c>
      <c r="F4" s="70" t="s">
        <v>184</v>
      </c>
      <c r="G4" s="70" t="s">
        <v>204</v>
      </c>
      <c r="H4" s="70" t="s">
        <v>186</v>
      </c>
      <c r="I4" s="70" t="s">
        <v>154</v>
      </c>
    </row>
    <row r="5" spans="1:9" s="71" customFormat="1" ht="14.25">
      <c r="A5" s="69">
        <v>1</v>
      </c>
      <c r="B5" s="69">
        <v>2</v>
      </c>
      <c r="C5" s="69">
        <v>3</v>
      </c>
      <c r="D5" s="69">
        <v>4</v>
      </c>
      <c r="E5" s="69">
        <v>5</v>
      </c>
      <c r="F5" s="69">
        <v>6</v>
      </c>
      <c r="G5" s="69"/>
      <c r="H5" s="69">
        <v>7</v>
      </c>
      <c r="I5" s="69">
        <v>8</v>
      </c>
    </row>
    <row r="6" spans="1:11" s="95" customFormat="1" ht="15">
      <c r="A6" s="8" t="str">
        <f>'Ведомст.2017'!B14</f>
        <v>Общегосударственные вопросы</v>
      </c>
      <c r="B6" s="9" t="str">
        <f>'Ведомст.2017'!D14</f>
        <v>01</v>
      </c>
      <c r="C6" s="19"/>
      <c r="D6" s="43"/>
      <c r="E6" s="20"/>
      <c r="F6" s="98">
        <f>F7+F13+F23+F18</f>
        <v>12694.999999999998</v>
      </c>
      <c r="G6" s="98">
        <f>G7+G13+G23+G18</f>
        <v>12374.269890000001</v>
      </c>
      <c r="H6" s="98">
        <f>H7+H13+H23+H18</f>
        <v>12694.999999999998</v>
      </c>
      <c r="I6" s="105">
        <f>H6/F6*100</f>
        <v>100</v>
      </c>
      <c r="K6" s="193"/>
    </row>
    <row r="7" spans="1:11" s="36" customFormat="1" ht="40.5">
      <c r="A7" s="34" t="str">
        <f>'Ведомст.2017'!B15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7" s="40" t="str">
        <f>'Ведомст.2017'!D15</f>
        <v>01</v>
      </c>
      <c r="C7" s="40" t="str">
        <f>'Ведомст.2017'!E15</f>
        <v>04</v>
      </c>
      <c r="D7" s="44"/>
      <c r="E7" s="35"/>
      <c r="F7" s="99">
        <f aca="true" t="shared" si="0" ref="F7:H8">F8</f>
        <v>2121.0000000000005</v>
      </c>
      <c r="G7" s="99">
        <f t="shared" si="0"/>
        <v>2018.2699300000002</v>
      </c>
      <c r="H7" s="99">
        <f t="shared" si="0"/>
        <v>2121.0000000000005</v>
      </c>
      <c r="I7" s="105">
        <f aca="true" t="shared" si="1" ref="I7:I81">H7/F7*100</f>
        <v>100</v>
      </c>
      <c r="K7" s="193"/>
    </row>
    <row r="8" spans="1:9" s="39" customFormat="1" ht="15">
      <c r="A8" s="37" t="str">
        <f>'Ведомст.2017'!B16</f>
        <v>Непрограммные расходы органов местного самоуправления</v>
      </c>
      <c r="B8" s="38" t="str">
        <f>'Ведомст.2017'!D16</f>
        <v>01</v>
      </c>
      <c r="C8" s="38" t="str">
        <f>'Ведомст.2017'!E16</f>
        <v>04</v>
      </c>
      <c r="D8" s="45" t="str">
        <f>'Ведомст.2017'!F16</f>
        <v>99</v>
      </c>
      <c r="E8" s="38"/>
      <c r="F8" s="100">
        <f t="shared" si="0"/>
        <v>2121.0000000000005</v>
      </c>
      <c r="G8" s="100">
        <f t="shared" si="0"/>
        <v>2018.2699300000002</v>
      </c>
      <c r="H8" s="100">
        <f t="shared" si="0"/>
        <v>2121.0000000000005</v>
      </c>
      <c r="I8" s="106">
        <f t="shared" si="1"/>
        <v>100</v>
      </c>
    </row>
    <row r="9" spans="1:9" s="39" customFormat="1" ht="15">
      <c r="A9" s="37" t="str">
        <f>'Ведомст.2017'!B17</f>
        <v>Иные непрограммные расходы</v>
      </c>
      <c r="B9" s="38" t="str">
        <f>'Ведомст.2017'!D17</f>
        <v>01</v>
      </c>
      <c r="C9" s="38" t="str">
        <f>'Ведомст.2017'!E17</f>
        <v>04</v>
      </c>
      <c r="D9" s="45" t="str">
        <f>'Ведомст.2017'!F17</f>
        <v>99 9 </v>
      </c>
      <c r="E9" s="38"/>
      <c r="F9" s="100">
        <f>SUM(F10:F12)</f>
        <v>2121.0000000000005</v>
      </c>
      <c r="G9" s="100">
        <f>SUM(G10:G12)</f>
        <v>2018.2699300000002</v>
      </c>
      <c r="H9" s="100">
        <f>SUM(H10:H12)</f>
        <v>2121.0000000000005</v>
      </c>
      <c r="I9" s="106">
        <f t="shared" si="1"/>
        <v>100</v>
      </c>
    </row>
    <row r="10" spans="1:9" ht="63.75">
      <c r="A10" s="21" t="str">
        <f>'Ведомст.2017'!B18</f>
        <v>Расходы на выплаты по оплате труда работников муниципальных органов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10" s="10" t="str">
        <f>'Ведомст.2017'!D18</f>
        <v>01</v>
      </c>
      <c r="C10" s="10" t="str">
        <f>'Ведомст.2017'!E18</f>
        <v>04</v>
      </c>
      <c r="D10" s="46" t="str">
        <f>'Ведомст.2017'!F18</f>
        <v>99 9 00 00110</v>
      </c>
      <c r="E10" s="10" t="str">
        <f>'Ведомст.2017'!G18</f>
        <v>100</v>
      </c>
      <c r="F10" s="101">
        <f>'Ведомст.2017'!H18</f>
        <v>1972.4</v>
      </c>
      <c r="G10" s="101">
        <f>'Вед.'!I16</f>
        <v>1970.9699300000002</v>
      </c>
      <c r="H10" s="101">
        <f>F10</f>
        <v>1972.4</v>
      </c>
      <c r="I10" s="107">
        <f t="shared" si="1"/>
        <v>100</v>
      </c>
    </row>
    <row r="11" spans="1:9" ht="25.5">
      <c r="A11" s="21" t="str">
        <f>'Ведомст.2017'!B19</f>
        <v>Расходы на обеспечение функций муниципальных органов (Иные бюджетные ассигнования)</v>
      </c>
      <c r="B11" s="10" t="str">
        <f>'Ведомст.2017'!D19</f>
        <v>01</v>
      </c>
      <c r="C11" s="10" t="str">
        <f>'Ведомст.2017'!E19</f>
        <v>04</v>
      </c>
      <c r="D11" s="46" t="str">
        <f>'Ведомст.2017'!F19</f>
        <v>99 9 00 00190</v>
      </c>
      <c r="E11" s="10" t="str">
        <f>'Ведомст.2017'!G19</f>
        <v>200</v>
      </c>
      <c r="F11" s="101">
        <f>'Ведомст.2017'!H19</f>
        <v>101.3</v>
      </c>
      <c r="G11" s="101">
        <f>'Вед.'!I17</f>
        <v>0</v>
      </c>
      <c r="H11" s="101">
        <f>F11</f>
        <v>101.3</v>
      </c>
      <c r="I11" s="107">
        <f t="shared" si="1"/>
        <v>100</v>
      </c>
    </row>
    <row r="12" spans="1:9" ht="102">
      <c r="A12" s="21" t="str">
        <f>'Ведомст.2017'!B20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12" s="10" t="str">
        <f>'Ведомст.2017'!D20</f>
        <v>01</v>
      </c>
      <c r="C12" s="10" t="str">
        <f>'Ведомст.2017'!E20</f>
        <v>04</v>
      </c>
      <c r="D12" s="46" t="str">
        <f>'Ведомст.2017'!F20</f>
        <v>99 9 00 86040</v>
      </c>
      <c r="E12" s="10" t="str">
        <f>'Ведомст.2017'!G20</f>
        <v>500</v>
      </c>
      <c r="F12" s="101">
        <f>'Ведомст.2017'!H20</f>
        <v>47.3</v>
      </c>
      <c r="G12" s="101">
        <f>'Вед.'!I18</f>
        <v>47.3</v>
      </c>
      <c r="H12" s="101">
        <f>F12</f>
        <v>47.3</v>
      </c>
      <c r="I12" s="107">
        <f t="shared" si="1"/>
        <v>100</v>
      </c>
    </row>
    <row r="13" spans="1:9" s="36" customFormat="1" ht="27">
      <c r="A13" s="34" t="str">
        <f>'Ведомст.2017'!B21</f>
        <v>Обеспечение деятельности финансовых, налоговых и таможенных органов и органов финансового (финансово-бюджетного) надзора</v>
      </c>
      <c r="B13" s="40" t="str">
        <f>'Ведомст.2017'!D21</f>
        <v>01</v>
      </c>
      <c r="C13" s="40" t="str">
        <f>'Ведомст.2017'!E21</f>
        <v>06</v>
      </c>
      <c r="D13" s="47"/>
      <c r="E13" s="40"/>
      <c r="F13" s="99">
        <f aca="true" t="shared" si="2" ref="F13:H16">F14</f>
        <v>437</v>
      </c>
      <c r="G13" s="99">
        <f t="shared" si="2"/>
        <v>437</v>
      </c>
      <c r="H13" s="99">
        <f t="shared" si="2"/>
        <v>437</v>
      </c>
      <c r="I13" s="105">
        <f t="shared" si="1"/>
        <v>100</v>
      </c>
    </row>
    <row r="14" spans="1:9" s="39" customFormat="1" ht="25.5">
      <c r="A14" s="37" t="str">
        <f>'Ведомст.2017'!B22</f>
        <v>Муниципальная программа «Управление муниципальными финансами муниципального образования Ковардицкое на 2016-2020 годы»</v>
      </c>
      <c r="B14" s="38" t="str">
        <f>'Ведомст.2017'!D22</f>
        <v>01</v>
      </c>
      <c r="C14" s="38" t="str">
        <f>'Ведомст.2017'!E22</f>
        <v>06</v>
      </c>
      <c r="D14" s="45" t="str">
        <f>'Ведомст.2017'!F22</f>
        <v>08</v>
      </c>
      <c r="E14" s="38"/>
      <c r="F14" s="103">
        <f t="shared" si="2"/>
        <v>437</v>
      </c>
      <c r="G14" s="103">
        <f t="shared" si="2"/>
        <v>437</v>
      </c>
      <c r="H14" s="103">
        <f t="shared" si="2"/>
        <v>437</v>
      </c>
      <c r="I14" s="106">
        <f t="shared" si="1"/>
        <v>100</v>
      </c>
    </row>
    <row r="15" spans="1:9" s="39" customFormat="1" ht="25.5">
      <c r="A15" s="37" t="str">
        <f>'Ведомст.2017'!B23</f>
        <v>Подпрограмма «Повышение эффективности бюджетных расходов муниципального образования Ковардицкое на 2016-2020 годы»</v>
      </c>
      <c r="B15" s="38" t="str">
        <f>'Ведомст.2017'!D23</f>
        <v>01</v>
      </c>
      <c r="C15" s="38" t="str">
        <f>'Ведомст.2017'!E23</f>
        <v>06</v>
      </c>
      <c r="D15" s="45" t="str">
        <f>'Ведомст.2017'!F23</f>
        <v>08 2 </v>
      </c>
      <c r="E15" s="38"/>
      <c r="F15" s="103">
        <f t="shared" si="2"/>
        <v>437</v>
      </c>
      <c r="G15" s="103">
        <f t="shared" si="2"/>
        <v>437</v>
      </c>
      <c r="H15" s="103">
        <f t="shared" si="2"/>
        <v>437</v>
      </c>
      <c r="I15" s="106">
        <f t="shared" si="1"/>
        <v>100</v>
      </c>
    </row>
    <row r="16" spans="1:9" s="39" customFormat="1" ht="25.5">
      <c r="A16" s="37" t="str">
        <f>'Ведомст.2017'!B24</f>
        <v>Основное мероприятие «Обеспечение качественного управления финансами муниципального образования»</v>
      </c>
      <c r="B16" s="38" t="str">
        <f>'Ведомст.2017'!D24</f>
        <v>01</v>
      </c>
      <c r="C16" s="38" t="str">
        <f>'Ведомст.2017'!E24</f>
        <v>06</v>
      </c>
      <c r="D16" s="45" t="str">
        <f>'Ведомст.2017'!F24</f>
        <v>08 2 01</v>
      </c>
      <c r="E16" s="38"/>
      <c r="F16" s="103">
        <f t="shared" si="2"/>
        <v>437</v>
      </c>
      <c r="G16" s="103">
        <f t="shared" si="2"/>
        <v>437</v>
      </c>
      <c r="H16" s="103">
        <f t="shared" si="2"/>
        <v>437</v>
      </c>
      <c r="I16" s="106">
        <f t="shared" si="1"/>
        <v>100</v>
      </c>
    </row>
    <row r="17" spans="1:9" ht="76.5">
      <c r="A17" s="21" t="str">
        <f>'Ведомст.2017'!B25</f>
        <v>Иные межбюджетные трансферты передаваемые бюджету Муромского района из бюджета Ковардицкого сельского поселения на мероприятия в части составления и рассмотрения проекта бюджета поселения, утверждения и исполнения бюджета поселения, осуществления контроля за его исполнением, составления и утверждения отчета об исполнении бюджета поселения (Межбюджетные трансферты)</v>
      </c>
      <c r="B17" s="10" t="str">
        <f>'Ведомст.2017'!D25</f>
        <v>01</v>
      </c>
      <c r="C17" s="10" t="str">
        <f>'Ведомст.2017'!E25</f>
        <v>06</v>
      </c>
      <c r="D17" s="46" t="str">
        <f>'Ведомст.2017'!F25</f>
        <v>08 2 01 86010</v>
      </c>
      <c r="E17" s="10" t="str">
        <f>'Ведомст.2017'!G25</f>
        <v>500</v>
      </c>
      <c r="F17" s="102">
        <f>'Ведомст.2017'!H25</f>
        <v>437</v>
      </c>
      <c r="G17" s="102">
        <f>'Вед.'!I23</f>
        <v>437</v>
      </c>
      <c r="H17" s="101">
        <f>F17</f>
        <v>437</v>
      </c>
      <c r="I17" s="107">
        <f t="shared" si="1"/>
        <v>100</v>
      </c>
    </row>
    <row r="18" spans="1:9" s="36" customFormat="1" ht="15">
      <c r="A18" s="34" t="str">
        <f>'Ведомст.2017'!B26</f>
        <v>Резервные фонды</v>
      </c>
      <c r="B18" s="40" t="str">
        <f>'Ведомст.2017'!D26</f>
        <v>01</v>
      </c>
      <c r="C18" s="40" t="str">
        <f>'Ведомст.2017'!E26</f>
        <v>11</v>
      </c>
      <c r="D18" s="47"/>
      <c r="E18" s="40"/>
      <c r="F18" s="99">
        <f aca="true" t="shared" si="3" ref="F18:H19">F19</f>
        <v>100</v>
      </c>
      <c r="G18" s="99">
        <f t="shared" si="3"/>
        <v>0</v>
      </c>
      <c r="H18" s="99">
        <f t="shared" si="3"/>
        <v>100</v>
      </c>
      <c r="I18" s="105">
        <f t="shared" si="1"/>
        <v>100</v>
      </c>
    </row>
    <row r="19" spans="1:9" s="39" customFormat="1" ht="15">
      <c r="A19" s="37" t="str">
        <f>'Ведомст.2017'!B27</f>
        <v>Непрограммные расходы органов местного самоуправления</v>
      </c>
      <c r="B19" s="38" t="str">
        <f>'Ведомст.2017'!D27</f>
        <v>01</v>
      </c>
      <c r="C19" s="38" t="str">
        <f>'Ведомст.2017'!E27</f>
        <v>11</v>
      </c>
      <c r="D19" s="45" t="str">
        <f>'Ведомст.2017'!F27</f>
        <v>99</v>
      </c>
      <c r="E19" s="38"/>
      <c r="F19" s="103">
        <f t="shared" si="3"/>
        <v>100</v>
      </c>
      <c r="G19" s="103">
        <f t="shared" si="3"/>
        <v>0</v>
      </c>
      <c r="H19" s="103">
        <f t="shared" si="3"/>
        <v>100</v>
      </c>
      <c r="I19" s="106">
        <f t="shared" si="1"/>
        <v>100</v>
      </c>
    </row>
    <row r="20" spans="1:9" s="39" customFormat="1" ht="15">
      <c r="A20" s="37" t="str">
        <f>'Ведомст.2017'!B28</f>
        <v>Иные непрограммные расходы</v>
      </c>
      <c r="B20" s="38" t="str">
        <f>'Ведомст.2017'!D28</f>
        <v>01</v>
      </c>
      <c r="C20" s="38" t="str">
        <f>'Ведомст.2017'!E28</f>
        <v>11</v>
      </c>
      <c r="D20" s="45" t="str">
        <f>'Ведомст.2017'!F28</f>
        <v>99 9</v>
      </c>
      <c r="E20" s="38"/>
      <c r="F20" s="103">
        <f>F21+F22</f>
        <v>100</v>
      </c>
      <c r="G20" s="103">
        <f>G21+G22</f>
        <v>0</v>
      </c>
      <c r="H20" s="103">
        <f>H21+H22</f>
        <v>100</v>
      </c>
      <c r="I20" s="106">
        <f t="shared" si="1"/>
        <v>100</v>
      </c>
    </row>
    <row r="21" spans="1:9" ht="25.5">
      <c r="A21" s="21" t="str">
        <f>'Ведомст.2017'!B29</f>
        <v>Резервный фонд администрации муниципального образования Ковардицкое (Иные бюджетные ассигнования)</v>
      </c>
      <c r="B21" s="10" t="str">
        <f>'Ведомст.2017'!D29</f>
        <v>01</v>
      </c>
      <c r="C21" s="10" t="str">
        <f>'Ведомст.2017'!E29</f>
        <v>11</v>
      </c>
      <c r="D21" s="46" t="str">
        <f>'Ведомст.2017'!F29</f>
        <v>99 9 00 21300</v>
      </c>
      <c r="E21" s="10" t="str">
        <f>'Ведомст.2017'!G29</f>
        <v>800</v>
      </c>
      <c r="F21" s="102">
        <f>'Ведомст.2017'!H29</f>
        <v>50</v>
      </c>
      <c r="G21" s="102">
        <f>'Вед.'!I27</f>
        <v>0</v>
      </c>
      <c r="H21" s="101">
        <f>F21</f>
        <v>50</v>
      </c>
      <c r="I21" s="107">
        <f t="shared" si="1"/>
        <v>100</v>
      </c>
    </row>
    <row r="22" spans="1:9" ht="38.25">
      <c r="A22" s="21" t="str">
        <f>'Ведомст.2017'!B30</f>
        <v>Резерв финансовых и материальных ресурсов для ликвидации чрезвычайных ситуаций природного и техногенного характера (Иные бюджетные ассигнования)</v>
      </c>
      <c r="B22" s="10" t="str">
        <f>'Ведомст.2017'!D30</f>
        <v>01</v>
      </c>
      <c r="C22" s="10" t="str">
        <f>'Ведомст.2017'!E30</f>
        <v>11</v>
      </c>
      <c r="D22" s="46" t="str">
        <f>'Ведомст.2017'!F30</f>
        <v>99 9 00 21310</v>
      </c>
      <c r="E22" s="10" t="str">
        <f>'Ведомст.2017'!G30</f>
        <v>800</v>
      </c>
      <c r="F22" s="102">
        <f>'Ведомст.2017'!H30</f>
        <v>50</v>
      </c>
      <c r="G22" s="102">
        <f>'Вед.'!I28</f>
        <v>0</v>
      </c>
      <c r="H22" s="101">
        <f>F22</f>
        <v>50</v>
      </c>
      <c r="I22" s="107">
        <f>H22/F22*100</f>
        <v>100</v>
      </c>
    </row>
    <row r="23" spans="1:9" s="36" customFormat="1" ht="15">
      <c r="A23" s="34" t="str">
        <f>'Ведомст.2017'!B31</f>
        <v>Другие общегосударственные вопросы</v>
      </c>
      <c r="B23" s="41" t="str">
        <f>'Ведомст.2017'!D31</f>
        <v>01</v>
      </c>
      <c r="C23" s="41" t="str">
        <f>'Ведомст.2017'!E31</f>
        <v>13</v>
      </c>
      <c r="D23" s="48"/>
      <c r="E23" s="41"/>
      <c r="F23" s="99">
        <f>F24+F29+F34</f>
        <v>10036.999999999998</v>
      </c>
      <c r="G23" s="99">
        <f>G24+G29+G34</f>
        <v>9918.999960000001</v>
      </c>
      <c r="H23" s="99">
        <f>H24+H29+H34</f>
        <v>10036.999999999998</v>
      </c>
      <c r="I23" s="105">
        <f t="shared" si="1"/>
        <v>100</v>
      </c>
    </row>
    <row r="24" spans="1:9" s="39" customFormat="1" ht="25.5">
      <c r="A24" s="37" t="str">
        <f>'Ведомст.2017'!B116</f>
        <v>Муниципальная программа «Развитие муниципальной службы в муниципальном образовании Ковардицкое на 2016-2020 годы»</v>
      </c>
      <c r="B24" s="38" t="str">
        <f>'Ведомст.2017'!D116</f>
        <v>01</v>
      </c>
      <c r="C24" s="38" t="str">
        <f>'Ведомст.2017'!E116</f>
        <v>13</v>
      </c>
      <c r="D24" s="45" t="str">
        <f>'Ведомст.2017'!F116</f>
        <v>05</v>
      </c>
      <c r="E24" s="94"/>
      <c r="F24" s="103">
        <f>F25</f>
        <v>9821.499999999998</v>
      </c>
      <c r="G24" s="103">
        <f>G25</f>
        <v>9703.53996</v>
      </c>
      <c r="H24" s="103">
        <f>H25</f>
        <v>9821.499999999998</v>
      </c>
      <c r="I24" s="106">
        <f t="shared" si="1"/>
        <v>100</v>
      </c>
    </row>
    <row r="25" spans="1:9" s="39" customFormat="1" ht="51">
      <c r="A25" s="37" t="str">
        <f>'Ведомст.2017'!B117</f>
        <v>Основное мероприятие «Материально-техническое и финансовое обеспечение деятельности муниципального казённого учреждения «Административно-хозяйственный центр Ковардицкого сельского поселения Муромского района»»</v>
      </c>
      <c r="B25" s="38" t="str">
        <f>'Ведомст.2017'!D117</f>
        <v>01</v>
      </c>
      <c r="C25" s="38" t="str">
        <f>'Ведомст.2017'!E117</f>
        <v>13</v>
      </c>
      <c r="D25" s="45" t="str">
        <f>'Ведомст.2017'!F117</f>
        <v>05 0 02 </v>
      </c>
      <c r="E25" s="94"/>
      <c r="F25" s="103">
        <f>SUM(F26:F28)</f>
        <v>9821.499999999998</v>
      </c>
      <c r="G25" s="103">
        <f>SUM(G26:G28)</f>
        <v>9703.53996</v>
      </c>
      <c r="H25" s="103">
        <f>SUM(H26:H28)</f>
        <v>9821.499999999998</v>
      </c>
      <c r="I25" s="106">
        <f t="shared" si="1"/>
        <v>100</v>
      </c>
    </row>
    <row r="26" spans="1:9" ht="89.25">
      <c r="A26" s="21" t="str">
        <f>'Ведомст.2017'!B118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26" s="10" t="str">
        <f>'Ведомст.2017'!D118</f>
        <v>01</v>
      </c>
      <c r="C26" s="10" t="str">
        <f>'Ведомст.2017'!E118</f>
        <v>13</v>
      </c>
      <c r="D26" s="46" t="str">
        <f>'Ведомст.2017'!F118</f>
        <v>05 0 02 Ц0590</v>
      </c>
      <c r="E26" s="10" t="str">
        <f>'Ведомст.2017'!G118</f>
        <v>100</v>
      </c>
      <c r="F26" s="101">
        <f>'Ведомст.2017'!H118</f>
        <v>6089.599999999999</v>
      </c>
      <c r="G26" s="101">
        <f>'Вед.'!I116</f>
        <v>6071.56802</v>
      </c>
      <c r="H26" s="101">
        <f>F26</f>
        <v>6089.599999999999</v>
      </c>
      <c r="I26" s="107">
        <f t="shared" si="1"/>
        <v>100</v>
      </c>
    </row>
    <row r="27" spans="1:9" ht="63.75">
      <c r="A27" s="21" t="str">
        <f>'Ведомст.2017'!B119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(Закупка товаров, работ и услуг для обеспечения государственных (муниципальных) нужд)</v>
      </c>
      <c r="B27" s="10" t="str">
        <f>'Ведомст.2017'!D119</f>
        <v>01</v>
      </c>
      <c r="C27" s="10" t="str">
        <f>'Ведомст.2017'!E119</f>
        <v>13</v>
      </c>
      <c r="D27" s="46" t="str">
        <f>'Ведомст.2017'!F119</f>
        <v>05 0 02 Ц0590</v>
      </c>
      <c r="E27" s="10" t="str">
        <f>'Ведомст.2017'!G119</f>
        <v>200</v>
      </c>
      <c r="F27" s="101">
        <f>'Ведомст.2017'!H119</f>
        <v>2632.1</v>
      </c>
      <c r="G27" s="101">
        <f>'Вед.'!I117</f>
        <v>2533.03387</v>
      </c>
      <c r="H27" s="101">
        <f>F27</f>
        <v>2632.1</v>
      </c>
      <c r="I27" s="107">
        <f t="shared" si="1"/>
        <v>100</v>
      </c>
    </row>
    <row r="28" spans="1:9" ht="51">
      <c r="A28" s="21" t="str">
        <f>'Ведомст.2017'!B120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(Иные бюджетные ассигнования)</v>
      </c>
      <c r="B28" s="10" t="str">
        <f>'Ведомст.2017'!D120</f>
        <v>01</v>
      </c>
      <c r="C28" s="10" t="str">
        <f>'Ведомст.2017'!E120</f>
        <v>13</v>
      </c>
      <c r="D28" s="46" t="str">
        <f>'Ведомст.2017'!F120</f>
        <v>05 0 02 Ц0590</v>
      </c>
      <c r="E28" s="10" t="str">
        <f>'Ведомст.2017'!G120</f>
        <v>800</v>
      </c>
      <c r="F28" s="101">
        <f>'Ведомст.2017'!H120</f>
        <v>1099.8</v>
      </c>
      <c r="G28" s="101">
        <f>'Вед.'!I118</f>
        <v>1098.93807</v>
      </c>
      <c r="H28" s="101">
        <f>F28</f>
        <v>1099.8</v>
      </c>
      <c r="I28" s="107">
        <f t="shared" si="1"/>
        <v>100</v>
      </c>
    </row>
    <row r="29" spans="1:9" s="39" customFormat="1" ht="25.5">
      <c r="A29" s="37" t="str">
        <f>'Ведомст.2017'!B32</f>
        <v>Муниципальная программа «Управление муниципальным имуществом муниципального образования Ковардицкое на 2016-2020 годы»</v>
      </c>
      <c r="B29" s="42" t="str">
        <f>'Ведомст.2017'!D32</f>
        <v>01</v>
      </c>
      <c r="C29" s="42" t="str">
        <f>'Ведомст.2017'!E32</f>
        <v>13</v>
      </c>
      <c r="D29" s="49" t="str">
        <f>'Ведомст.2017'!F32</f>
        <v>07</v>
      </c>
      <c r="E29" s="42"/>
      <c r="F29" s="103">
        <f>F30</f>
        <v>127.8</v>
      </c>
      <c r="G29" s="103">
        <f>G30</f>
        <v>127.75999999999999</v>
      </c>
      <c r="H29" s="103">
        <f>H30</f>
        <v>127.8</v>
      </c>
      <c r="I29" s="106">
        <f t="shared" si="1"/>
        <v>100</v>
      </c>
    </row>
    <row r="30" spans="1:9" s="39" customFormat="1" ht="25.5">
      <c r="A30" s="37" t="str">
        <f>'Ведомст.2017'!B33</f>
        <v>Основное мероприятие «Обеспечение эффективного управления муниципальным имуществом»</v>
      </c>
      <c r="B30" s="42" t="str">
        <f>'Ведомст.2017'!D33</f>
        <v>01</v>
      </c>
      <c r="C30" s="42" t="str">
        <f>'Ведомст.2017'!E33</f>
        <v>13</v>
      </c>
      <c r="D30" s="49" t="str">
        <f>'Ведомст.2017'!F33</f>
        <v>07 0 01</v>
      </c>
      <c r="E30" s="42"/>
      <c r="F30" s="103">
        <f>SUM(F31:F33)</f>
        <v>127.8</v>
      </c>
      <c r="G30" s="103">
        <f>SUM(G31:G33)</f>
        <v>127.75999999999999</v>
      </c>
      <c r="H30" s="103">
        <f>SUM(H31:H33)</f>
        <v>127.8</v>
      </c>
      <c r="I30" s="106">
        <f t="shared" si="1"/>
        <v>100</v>
      </c>
    </row>
    <row r="31" spans="1:9" ht="38.25">
      <c r="A31" s="21" t="str">
        <f>'Ведомст.2017'!B34</f>
        <v>Оценка недвижимости, признание прав и регулирование отношений по государственной и муниципальной собственности  (Закупка товаров, работ и услуг для обеспечения государственных (муниципальных) нужд)</v>
      </c>
      <c r="B31" s="22" t="str">
        <f>'Ведомст.2017'!D34</f>
        <v>01</v>
      </c>
      <c r="C31" s="22" t="str">
        <f>'Ведомст.2017'!E34</f>
        <v>13</v>
      </c>
      <c r="D31" s="50" t="str">
        <f>'Ведомст.2017'!F34</f>
        <v>07 0 01 22310</v>
      </c>
      <c r="E31" s="22" t="str">
        <f>'Ведомст.2017'!G34</f>
        <v>200</v>
      </c>
      <c r="F31" s="102">
        <f>'Ведомст.2017'!H34</f>
        <v>76.8</v>
      </c>
      <c r="G31" s="102">
        <f>'Вед.'!I32</f>
        <v>76.8</v>
      </c>
      <c r="H31" s="101">
        <f>F31</f>
        <v>76.8</v>
      </c>
      <c r="I31" s="107">
        <f t="shared" si="1"/>
        <v>100</v>
      </c>
    </row>
    <row r="32" spans="1:9" ht="38.25">
      <c r="A32" s="21" t="str">
        <f>'Ведомст.2017'!B35</f>
        <v>Оценка недвижимости, признание прав и регулирование отношений по государственной и муниципальной собственности  (Иные бюджетные ассигнования)</v>
      </c>
      <c r="B32" s="22" t="str">
        <f>'Ведомст.2017'!D35</f>
        <v>01</v>
      </c>
      <c r="C32" s="22" t="str">
        <f>'Ведомст.2017'!E35</f>
        <v>13</v>
      </c>
      <c r="D32" s="50" t="str">
        <f>'Ведомст.2017'!F35</f>
        <v>07 0 01 22310</v>
      </c>
      <c r="E32" s="22" t="str">
        <f>'Ведомст.2017'!G35</f>
        <v>800</v>
      </c>
      <c r="F32" s="102">
        <f>'Ведомст.2017'!H35</f>
        <v>11</v>
      </c>
      <c r="G32" s="102">
        <f>'Вед.'!I33</f>
        <v>10.959999999999999</v>
      </c>
      <c r="H32" s="101">
        <f>F32</f>
        <v>11</v>
      </c>
      <c r="I32" s="107">
        <f t="shared" si="1"/>
        <v>100</v>
      </c>
    </row>
    <row r="33" spans="1:9" ht="63.75">
      <c r="A33" s="200" t="s">
        <v>197</v>
      </c>
      <c r="B33" s="22" t="s">
        <v>16</v>
      </c>
      <c r="C33" s="22" t="s">
        <v>24</v>
      </c>
      <c r="D33" s="50" t="s">
        <v>196</v>
      </c>
      <c r="E33" s="22" t="s">
        <v>90</v>
      </c>
      <c r="F33" s="102">
        <f>'Ведомст.2017'!H36</f>
        <v>40</v>
      </c>
      <c r="G33" s="102">
        <f>'Вед.'!I34</f>
        <v>40</v>
      </c>
      <c r="H33" s="101">
        <f>F33</f>
        <v>40</v>
      </c>
      <c r="I33" s="107">
        <f t="shared" si="1"/>
        <v>100</v>
      </c>
    </row>
    <row r="34" spans="1:9" s="39" customFormat="1" ht="15">
      <c r="A34" s="37" t="str">
        <f>'Ведомст.2017'!B37</f>
        <v>Непрограммные расходы органов местного самоуправления</v>
      </c>
      <c r="B34" s="38" t="str">
        <f>'Ведомст.2017'!D37</f>
        <v>01</v>
      </c>
      <c r="C34" s="38" t="str">
        <f>'Ведомст.2017'!E37</f>
        <v>13</v>
      </c>
      <c r="D34" s="45" t="str">
        <f>'Ведомст.2017'!F37</f>
        <v>99 </v>
      </c>
      <c r="E34" s="38"/>
      <c r="F34" s="103">
        <f aca="true" t="shared" si="4" ref="F34:H35">F35</f>
        <v>87.7</v>
      </c>
      <c r="G34" s="103">
        <f t="shared" si="4"/>
        <v>87.7</v>
      </c>
      <c r="H34" s="103">
        <f t="shared" si="4"/>
        <v>87.7</v>
      </c>
      <c r="I34" s="106">
        <f t="shared" si="1"/>
        <v>100</v>
      </c>
    </row>
    <row r="35" spans="1:9" s="39" customFormat="1" ht="15">
      <c r="A35" s="37" t="str">
        <f>'Ведомст.2017'!B38</f>
        <v>Иные непрограммные расходы</v>
      </c>
      <c r="B35" s="38" t="str">
        <f>'Ведомст.2017'!D38</f>
        <v>01</v>
      </c>
      <c r="C35" s="38" t="str">
        <f>'Ведомст.2017'!E38</f>
        <v>13</v>
      </c>
      <c r="D35" s="45" t="str">
        <f>'Ведомст.2017'!F38</f>
        <v>99 9</v>
      </c>
      <c r="E35" s="38"/>
      <c r="F35" s="103">
        <f t="shared" si="4"/>
        <v>87.7</v>
      </c>
      <c r="G35" s="103">
        <f t="shared" si="4"/>
        <v>87.7</v>
      </c>
      <c r="H35" s="103">
        <f t="shared" si="4"/>
        <v>87.7</v>
      </c>
      <c r="I35" s="106">
        <f t="shared" si="1"/>
        <v>100</v>
      </c>
    </row>
    <row r="36" spans="1:9" ht="102">
      <c r="A36" s="21" t="str">
        <f>'Ведомст.2017'!B39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36" s="10" t="str">
        <f>'Ведомст.2017'!D39</f>
        <v>01</v>
      </c>
      <c r="C36" s="10" t="str">
        <f>'Ведомст.2017'!E39</f>
        <v>13</v>
      </c>
      <c r="D36" s="46" t="str">
        <f>'Ведомст.2017'!F39</f>
        <v>99 9 00 86040</v>
      </c>
      <c r="E36" s="10" t="str">
        <f>'Ведомст.2017'!G39</f>
        <v>500</v>
      </c>
      <c r="F36" s="101">
        <f>'Ведомст.2017'!H39</f>
        <v>87.7</v>
      </c>
      <c r="G36" s="101">
        <f>'Вед.'!I37</f>
        <v>87.7</v>
      </c>
      <c r="H36" s="101">
        <f>F36</f>
        <v>87.7</v>
      </c>
      <c r="I36" s="107">
        <f t="shared" si="1"/>
        <v>100</v>
      </c>
    </row>
    <row r="37" spans="1:9" s="95" customFormat="1" ht="15">
      <c r="A37" s="8" t="str">
        <f>'Ведомст.2017'!B40</f>
        <v>Национальная оборона</v>
      </c>
      <c r="B37" s="19" t="str">
        <f>'Ведомст.2017'!D40</f>
        <v>02</v>
      </c>
      <c r="C37" s="19"/>
      <c r="D37" s="51"/>
      <c r="E37" s="19"/>
      <c r="F37" s="98">
        <f aca="true" t="shared" si="5" ref="F37:H40">F38</f>
        <v>318.7</v>
      </c>
      <c r="G37" s="98">
        <f t="shared" si="5"/>
        <v>318.7</v>
      </c>
      <c r="H37" s="98">
        <f t="shared" si="5"/>
        <v>318.7</v>
      </c>
      <c r="I37" s="105">
        <f t="shared" si="1"/>
        <v>100</v>
      </c>
    </row>
    <row r="38" spans="1:9" s="36" customFormat="1" ht="15">
      <c r="A38" s="34" t="str">
        <f>'Ведомст.2017'!B41</f>
        <v>Мобилизационная и вневойсковая подготовка</v>
      </c>
      <c r="B38" s="41" t="str">
        <f>'Ведомст.2017'!D41</f>
        <v>02</v>
      </c>
      <c r="C38" s="41" t="str">
        <f>'Ведомст.2017'!E41</f>
        <v>03</v>
      </c>
      <c r="D38" s="48"/>
      <c r="E38" s="41"/>
      <c r="F38" s="99">
        <f t="shared" si="5"/>
        <v>318.7</v>
      </c>
      <c r="G38" s="99">
        <f t="shared" si="5"/>
        <v>318.7</v>
      </c>
      <c r="H38" s="99">
        <f t="shared" si="5"/>
        <v>318.7</v>
      </c>
      <c r="I38" s="105">
        <f t="shared" si="1"/>
        <v>100</v>
      </c>
    </row>
    <row r="39" spans="1:9" s="39" customFormat="1" ht="25.5">
      <c r="A39" s="37" t="str">
        <f>'Ведомст.2017'!B42</f>
        <v>Муниципальная программа «Управление муниципальными финансами муниципального образования Ковардицкое на 2016-2020 годы»</v>
      </c>
      <c r="B39" s="42" t="str">
        <f>'Ведомст.2017'!D42</f>
        <v>02</v>
      </c>
      <c r="C39" s="42" t="str">
        <f>'Ведомст.2017'!E42</f>
        <v>03</v>
      </c>
      <c r="D39" s="49" t="str">
        <f>'Ведомст.2017'!F42</f>
        <v>08</v>
      </c>
      <c r="E39" s="42"/>
      <c r="F39" s="103">
        <f t="shared" si="5"/>
        <v>318.7</v>
      </c>
      <c r="G39" s="103">
        <f t="shared" si="5"/>
        <v>318.7</v>
      </c>
      <c r="H39" s="103">
        <f t="shared" si="5"/>
        <v>318.7</v>
      </c>
      <c r="I39" s="106">
        <f t="shared" si="1"/>
        <v>100</v>
      </c>
    </row>
    <row r="40" spans="1:9" s="39" customFormat="1" ht="51">
      <c r="A40" s="37" t="str">
        <f>'Ведомст.2017'!B43</f>
        <v>Подпрограмма «Повышение эффективности бюджетных расходов на содержание органов местного самоуправления и на осуществление первичного воинского учета в муниципальном образовании Ковардицкое»</v>
      </c>
      <c r="B40" s="42" t="str">
        <f>'Ведомст.2017'!D43</f>
        <v>02</v>
      </c>
      <c r="C40" s="42" t="str">
        <f>'Ведомст.2017'!E43</f>
        <v>03</v>
      </c>
      <c r="D40" s="49" t="str">
        <f>'Ведомст.2017'!F43</f>
        <v>08 3</v>
      </c>
      <c r="E40" s="42"/>
      <c r="F40" s="103">
        <f t="shared" si="5"/>
        <v>318.7</v>
      </c>
      <c r="G40" s="103">
        <f t="shared" si="5"/>
        <v>318.7</v>
      </c>
      <c r="H40" s="103">
        <f t="shared" si="5"/>
        <v>318.7</v>
      </c>
      <c r="I40" s="106">
        <f t="shared" si="1"/>
        <v>100</v>
      </c>
    </row>
    <row r="41" spans="1:9" s="39" customFormat="1" ht="38.25">
      <c r="A41" s="37" t="str">
        <f>'Ведомст.2017'!B44</f>
        <v>Основное мероприятие «Мониторинг расходов на оплату труда работников, осуществляющих полномочия по первичному воинскому учету на территориях, где отсутствуют военные комиссариаты»</v>
      </c>
      <c r="B41" s="42" t="str">
        <f>'Ведомст.2017'!D44</f>
        <v>02</v>
      </c>
      <c r="C41" s="42" t="str">
        <f>'Ведомст.2017'!E44</f>
        <v>03</v>
      </c>
      <c r="D41" s="49" t="str">
        <f>'Ведомст.2017'!F44</f>
        <v>08 3 01</v>
      </c>
      <c r="E41" s="42"/>
      <c r="F41" s="103">
        <f>SUM(F42:F43)</f>
        <v>318.7</v>
      </c>
      <c r="G41" s="103">
        <f>SUM(G42:G43)</f>
        <v>318.7</v>
      </c>
      <c r="H41" s="103">
        <f>SUM(H42:H43)</f>
        <v>318.7</v>
      </c>
      <c r="I41" s="106">
        <f t="shared" si="1"/>
        <v>100</v>
      </c>
    </row>
    <row r="42" spans="1:9" ht="63.75">
      <c r="A42" s="21" t="str">
        <f>'Ведомст.2017'!B45</f>
        <v>Осуществление первичного воинского учета на территориях, где отсутствуют военные комиссариаты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42" s="22" t="str">
        <f>'Ведомст.2017'!D45</f>
        <v>02</v>
      </c>
      <c r="C42" s="22" t="str">
        <f>'Ведомст.2017'!E45</f>
        <v>03</v>
      </c>
      <c r="D42" s="50" t="str">
        <f>'Ведомст.2017'!F45</f>
        <v>08 3 01 51180</v>
      </c>
      <c r="E42" s="22" t="str">
        <f>'Ведомст.2017'!G45</f>
        <v>100</v>
      </c>
      <c r="F42" s="102">
        <f>'Ведомст.2017'!H45</f>
        <v>307.3</v>
      </c>
      <c r="G42" s="102">
        <f>'Вед.'!I43</f>
        <v>307.3</v>
      </c>
      <c r="H42" s="101">
        <f>F42</f>
        <v>307.3</v>
      </c>
      <c r="I42" s="107">
        <f t="shared" si="1"/>
        <v>100</v>
      </c>
    </row>
    <row r="43" spans="1:9" ht="38.25">
      <c r="A43" s="21" t="str">
        <f>'Ведомст.2017'!B46</f>
        <v>Осуществление первичного воинского учета на территориях, где отсутствуют военные комиссариаты   (Закупка товаров, работ и услуг для обеспечения государственных (муниципальных) нужд)</v>
      </c>
      <c r="B43" s="22" t="str">
        <f>'Ведомст.2017'!D46</f>
        <v>02</v>
      </c>
      <c r="C43" s="22" t="str">
        <f>'Ведомст.2017'!E46</f>
        <v>03</v>
      </c>
      <c r="D43" s="50" t="str">
        <f>'Ведомст.2017'!F46</f>
        <v>08 3 01 51180</v>
      </c>
      <c r="E43" s="22" t="str">
        <f>'Ведомст.2017'!G46</f>
        <v>200</v>
      </c>
      <c r="F43" s="102">
        <f>'Ведомст.2017'!H46</f>
        <v>11.4</v>
      </c>
      <c r="G43" s="102">
        <f>'Вед.'!I44</f>
        <v>11.4</v>
      </c>
      <c r="H43" s="101">
        <f>F43</f>
        <v>11.4</v>
      </c>
      <c r="I43" s="107">
        <f t="shared" si="1"/>
        <v>100</v>
      </c>
    </row>
    <row r="44" spans="1:9" s="95" customFormat="1" ht="15">
      <c r="A44" s="8" t="str">
        <f>'Ведомст.2017'!B47</f>
        <v>Национальная безопасность и правоохранительная деятельность</v>
      </c>
      <c r="B44" s="9" t="str">
        <f>'Ведомст.2017'!D47</f>
        <v>03</v>
      </c>
      <c r="C44" s="9"/>
      <c r="D44" s="52"/>
      <c r="E44" s="9"/>
      <c r="F44" s="98">
        <f aca="true" t="shared" si="6" ref="F44:H47">F45</f>
        <v>334</v>
      </c>
      <c r="G44" s="98">
        <f t="shared" si="6"/>
        <v>333.67829</v>
      </c>
      <c r="H44" s="98">
        <f t="shared" si="6"/>
        <v>334</v>
      </c>
      <c r="I44" s="105">
        <f t="shared" si="1"/>
        <v>100</v>
      </c>
    </row>
    <row r="45" spans="1:9" s="36" customFormat="1" ht="27">
      <c r="A45" s="34" t="str">
        <f>'Ведомст.2017'!B48</f>
        <v>Защита населения и территории от чрезвычайных ситуаций природного и техногенного характера, гражданская оборона</v>
      </c>
      <c r="B45" s="40" t="str">
        <f>'Ведомст.2017'!D48</f>
        <v>03</v>
      </c>
      <c r="C45" s="40" t="str">
        <f>'Ведомст.2017'!E48</f>
        <v>09</v>
      </c>
      <c r="D45" s="47"/>
      <c r="E45" s="40"/>
      <c r="F45" s="99">
        <f t="shared" si="6"/>
        <v>334</v>
      </c>
      <c r="G45" s="99">
        <f t="shared" si="6"/>
        <v>333.67829</v>
      </c>
      <c r="H45" s="99">
        <f t="shared" si="6"/>
        <v>334</v>
      </c>
      <c r="I45" s="105">
        <f t="shared" si="1"/>
        <v>100</v>
      </c>
    </row>
    <row r="46" spans="1:9" s="39" customFormat="1" ht="51">
      <c r="A46" s="37" t="str">
        <f>'Ведомст.2017'!B49</f>
        <v>Муниципальная программа «Защита населения и территорий муниципального образования Ковардицкое от чрезвычайных ситуаций, обеспечение пожарной безопасности и безопасности людей на водных объектах на 2016-2020 годы»</v>
      </c>
      <c r="B46" s="38" t="str">
        <f>'Ведомст.2017'!D49</f>
        <v>03</v>
      </c>
      <c r="C46" s="38" t="str">
        <f>'Ведомст.2017'!E49</f>
        <v>09</v>
      </c>
      <c r="D46" s="45" t="str">
        <f>'Ведомст.2017'!F49</f>
        <v>02</v>
      </c>
      <c r="E46" s="38"/>
      <c r="F46" s="103">
        <f t="shared" si="6"/>
        <v>334</v>
      </c>
      <c r="G46" s="103">
        <f t="shared" si="6"/>
        <v>333.67829</v>
      </c>
      <c r="H46" s="103">
        <f t="shared" si="6"/>
        <v>334</v>
      </c>
      <c r="I46" s="106">
        <f t="shared" si="1"/>
        <v>100</v>
      </c>
    </row>
    <row r="47" spans="1:9" s="39" customFormat="1" ht="63.75">
      <c r="A47" s="37" t="str">
        <f>'Ведомст.2017'!B50</f>
        <v>Подпрограмма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Ковардицкое на 2016-2020 годы»</v>
      </c>
      <c r="B47" s="38" t="str">
        <f>'Ведомст.2017'!D50</f>
        <v>03</v>
      </c>
      <c r="C47" s="38" t="str">
        <f>'Ведомст.2017'!E50</f>
        <v>09</v>
      </c>
      <c r="D47" s="45" t="str">
        <f>'Ведомст.2017'!F50</f>
        <v>02 1 </v>
      </c>
      <c r="E47" s="38"/>
      <c r="F47" s="103">
        <f t="shared" si="6"/>
        <v>334</v>
      </c>
      <c r="G47" s="103">
        <f t="shared" si="6"/>
        <v>333.67829</v>
      </c>
      <c r="H47" s="103">
        <f t="shared" si="6"/>
        <v>334</v>
      </c>
      <c r="I47" s="106">
        <f t="shared" si="1"/>
        <v>100</v>
      </c>
    </row>
    <row r="48" spans="1:9" s="39" customFormat="1" ht="25.5">
      <c r="A48" s="37" t="str">
        <f>'Ведомст.2017'!B51</f>
        <v>Основное мероприятие «Обеспечение условий для безопасной жизнедеятельности населения муниципального образования»</v>
      </c>
      <c r="B48" s="38" t="str">
        <f>'Ведомст.2017'!D51</f>
        <v>03</v>
      </c>
      <c r="C48" s="38" t="str">
        <f>'Ведомст.2017'!E51</f>
        <v>09</v>
      </c>
      <c r="D48" s="45" t="str">
        <f>'Ведомст.2017'!F51</f>
        <v>02 1 01</v>
      </c>
      <c r="E48" s="38"/>
      <c r="F48" s="103">
        <f>SUM(F49:F52)</f>
        <v>334</v>
      </c>
      <c r="G48" s="103">
        <f>SUM(G49:G52)</f>
        <v>333.67829</v>
      </c>
      <c r="H48" s="103">
        <f>SUM(H49:H52)</f>
        <v>334</v>
      </c>
      <c r="I48" s="106">
        <f t="shared" si="1"/>
        <v>100</v>
      </c>
    </row>
    <row r="49" spans="1:9" ht="38.25">
      <c r="A49" s="21" t="str">
        <f>'Ведомст.2017'!B52</f>
        <v>Опашка территорий населённых пунктов в противопожарных целях (Закупка товаров, работ и услуг для обеспечения государственных (муниципальных) нужд)</v>
      </c>
      <c r="B49" s="10" t="str">
        <f>'Ведомст.2017'!D52</f>
        <v>03</v>
      </c>
      <c r="C49" s="10" t="str">
        <f>'Ведомст.2017'!E52</f>
        <v>09</v>
      </c>
      <c r="D49" s="46" t="str">
        <f>'Ведомст.2017'!F52</f>
        <v>02 1 01 22730</v>
      </c>
      <c r="E49" s="10" t="str">
        <f>'Ведомст.2017'!G52</f>
        <v>200</v>
      </c>
      <c r="F49" s="101">
        <f>'Ведомст.2017'!H52</f>
        <v>193.2</v>
      </c>
      <c r="G49" s="101">
        <f>'Вед.'!I50</f>
        <v>193.10519</v>
      </c>
      <c r="H49" s="101">
        <f aca="true" t="shared" si="7" ref="H49:H57">F49</f>
        <v>193.2</v>
      </c>
      <c r="I49" s="107">
        <f t="shared" si="1"/>
        <v>100</v>
      </c>
    </row>
    <row r="50" spans="1:9" ht="51">
      <c r="A50" s="21" t="str">
        <f>'Ведомст.2017'!B53</f>
        <v>Расчистка снега к пожарным гидрантам и пожарным водоемам на территории населенных пунктов в противопожарных целях (Закупка товаров, работ и услуг для обеспечения государственных (муниципальных) нужд)</v>
      </c>
      <c r="B50" s="10" t="str">
        <f>'Ведомст.2017'!D53</f>
        <v>03</v>
      </c>
      <c r="C50" s="10" t="str">
        <f>'Ведомст.2017'!E53</f>
        <v>09</v>
      </c>
      <c r="D50" s="46" t="str">
        <f>'Ведомст.2017'!F53</f>
        <v>02 1 01 22740</v>
      </c>
      <c r="E50" s="10" t="str">
        <f>'Ведомст.2017'!G53</f>
        <v>200</v>
      </c>
      <c r="F50" s="101">
        <f>'Ведомст.2017'!H53</f>
        <v>65.5</v>
      </c>
      <c r="G50" s="101">
        <f>'Вед.'!I51</f>
        <v>65.4133</v>
      </c>
      <c r="H50" s="101">
        <f t="shared" si="7"/>
        <v>65.5</v>
      </c>
      <c r="I50" s="107">
        <f t="shared" si="1"/>
        <v>100</v>
      </c>
    </row>
    <row r="51" spans="1:9" ht="38.25">
      <c r="A51" s="21" t="str">
        <f>'Ведомст.2017'!B54</f>
        <v>Обкос территорий населенных пунктов в противопожарных целях (Закупка товаров, работ и услуг для обеспечения государственных (муниципальных) нужд)</v>
      </c>
      <c r="B51" s="10" t="str">
        <f>'Ведомст.2017'!D54</f>
        <v>03</v>
      </c>
      <c r="C51" s="10" t="str">
        <f>'Ведомст.2017'!E54</f>
        <v>09</v>
      </c>
      <c r="D51" s="46" t="str">
        <f>'Ведомст.2017'!F54</f>
        <v>02 1 01 22750</v>
      </c>
      <c r="E51" s="10" t="str">
        <f>'Ведомст.2017'!G54</f>
        <v>200</v>
      </c>
      <c r="F51" s="101">
        <f>'Ведомст.2017'!H54</f>
        <v>67.4</v>
      </c>
      <c r="G51" s="101">
        <f>'Вед.'!I52</f>
        <v>67.3398</v>
      </c>
      <c r="H51" s="101">
        <f t="shared" si="7"/>
        <v>67.4</v>
      </c>
      <c r="I51" s="107">
        <f t="shared" si="1"/>
        <v>100</v>
      </c>
    </row>
    <row r="52" spans="1:9" ht="25.5">
      <c r="A52" s="200" t="s">
        <v>187</v>
      </c>
      <c r="B52" s="10" t="s">
        <v>27</v>
      </c>
      <c r="C52" s="10" t="s">
        <v>30</v>
      </c>
      <c r="D52" s="46" t="s">
        <v>188</v>
      </c>
      <c r="E52" s="10" t="s">
        <v>90</v>
      </c>
      <c r="F52" s="101">
        <v>7.9</v>
      </c>
      <c r="G52" s="101">
        <f>'Вед.'!I53</f>
        <v>7.82</v>
      </c>
      <c r="H52" s="101">
        <f>F52</f>
        <v>7.9</v>
      </c>
      <c r="I52" s="107">
        <f t="shared" si="1"/>
        <v>100</v>
      </c>
    </row>
    <row r="53" spans="1:9" s="95" customFormat="1" ht="15">
      <c r="A53" s="8" t="str">
        <f>'Ведомст.2017'!B56</f>
        <v>Национальная экономика</v>
      </c>
      <c r="B53" s="9" t="str">
        <f>'Ведомст.2017'!D56</f>
        <v>04</v>
      </c>
      <c r="C53" s="9"/>
      <c r="D53" s="52"/>
      <c r="E53" s="9"/>
      <c r="F53" s="104">
        <f aca="true" t="shared" si="8" ref="F53:G56">F54</f>
        <v>1067</v>
      </c>
      <c r="G53" s="104">
        <f t="shared" si="8"/>
        <v>939.99104</v>
      </c>
      <c r="H53" s="104">
        <f t="shared" si="7"/>
        <v>1067</v>
      </c>
      <c r="I53" s="105">
        <f>H53/F53*100</f>
        <v>100</v>
      </c>
    </row>
    <row r="54" spans="1:9" s="36" customFormat="1" ht="15">
      <c r="A54" s="34" t="str">
        <f>'Ведомст.2017'!B57</f>
        <v>Дорожное хозяйство (дорожные фонды)</v>
      </c>
      <c r="B54" s="9" t="str">
        <f>'Ведомст.2017'!D57</f>
        <v>04</v>
      </c>
      <c r="C54" s="9" t="str">
        <f>'Ведомст.2017'!E57</f>
        <v>09</v>
      </c>
      <c r="D54" s="47"/>
      <c r="E54" s="40"/>
      <c r="F54" s="118">
        <f t="shared" si="8"/>
        <v>1067</v>
      </c>
      <c r="G54" s="118">
        <f t="shared" si="8"/>
        <v>939.99104</v>
      </c>
      <c r="H54" s="118">
        <f t="shared" si="7"/>
        <v>1067</v>
      </c>
      <c r="I54" s="119">
        <f>H54/F54*100</f>
        <v>100</v>
      </c>
    </row>
    <row r="55" spans="1:9" s="39" customFormat="1" ht="25.5">
      <c r="A55" s="37" t="str">
        <f>'Ведомст.2017'!B58</f>
        <v>Муниципальная программа "Дорожное хозяйство муниципального образования Ковардицкое на 2017-2020 годы"</v>
      </c>
      <c r="B55" s="38" t="str">
        <f>'Ведомст.2017'!D58</f>
        <v>04</v>
      </c>
      <c r="C55" s="38" t="str">
        <f>'Ведомст.2017'!E58</f>
        <v>09</v>
      </c>
      <c r="D55" s="45" t="str">
        <f>'Ведомст.2017'!F58</f>
        <v>15</v>
      </c>
      <c r="E55" s="38"/>
      <c r="F55" s="100">
        <f t="shared" si="8"/>
        <v>1067</v>
      </c>
      <c r="G55" s="100">
        <f t="shared" si="8"/>
        <v>939.99104</v>
      </c>
      <c r="H55" s="100">
        <f t="shared" si="7"/>
        <v>1067</v>
      </c>
      <c r="I55" s="106">
        <f>H55/F55*100</f>
        <v>100</v>
      </c>
    </row>
    <row r="56" spans="1:9" s="39" customFormat="1" ht="25.5">
      <c r="A56" s="37" t="str">
        <f>'Ведомст.2017'!B59</f>
        <v>Основное мероприятие "Содержание дорог на территории  муниципального образования"</v>
      </c>
      <c r="B56" s="38" t="str">
        <f>'Ведомст.2017'!D59</f>
        <v>04</v>
      </c>
      <c r="C56" s="38" t="str">
        <f>'Ведомст.2017'!E59</f>
        <v>09</v>
      </c>
      <c r="D56" s="45" t="str">
        <f>'Ведомст.2017'!F59</f>
        <v>15 0 01</v>
      </c>
      <c r="E56" s="38"/>
      <c r="F56" s="100">
        <f t="shared" si="8"/>
        <v>1067</v>
      </c>
      <c r="G56" s="100">
        <f t="shared" si="8"/>
        <v>939.99104</v>
      </c>
      <c r="H56" s="100">
        <f t="shared" si="7"/>
        <v>1067</v>
      </c>
      <c r="I56" s="106">
        <f>H56/F56*100</f>
        <v>100</v>
      </c>
    </row>
    <row r="57" spans="1:9" ht="89.25">
      <c r="A57" s="21" t="str">
        <f>'Ведомст.2017'!B60</f>
        <v>Иные межбюджетные трансферты,передаваемые бюджету Ковардицкого сельского поселения Муромского района из бюджета Муромского района на мероприятия в части осуществления дорожной деятельности в соответствии с законодательством Российской Федерации, а именно:зимнее 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v>
      </c>
      <c r="B57" s="10" t="str">
        <f>'Ведомст.2017'!D60</f>
        <v>04</v>
      </c>
      <c r="C57" s="10" t="str">
        <f>'Ведомст.2017'!E60</f>
        <v>09</v>
      </c>
      <c r="D57" s="46" t="str">
        <f>'Ведомст.2017'!F60</f>
        <v>15 0 01 86050</v>
      </c>
      <c r="E57" s="10" t="str">
        <f>'Ведомст.2017'!G60</f>
        <v>200</v>
      </c>
      <c r="F57" s="101">
        <f>'Ведомст.2017'!H60</f>
        <v>1067</v>
      </c>
      <c r="G57" s="101">
        <f>'Вед.'!I58</f>
        <v>939.99104</v>
      </c>
      <c r="H57" s="101">
        <f t="shared" si="7"/>
        <v>1067</v>
      </c>
      <c r="I57" s="107">
        <f>H57/F57*100</f>
        <v>100</v>
      </c>
    </row>
    <row r="58" spans="1:9" s="95" customFormat="1" ht="15">
      <c r="A58" s="8" t="str">
        <f>'Ведомст.2017'!B61</f>
        <v>Жилищно-коммунальное хозяйство</v>
      </c>
      <c r="B58" s="19" t="str">
        <f>'Ведомст.2017'!D61</f>
        <v>05</v>
      </c>
      <c r="C58" s="19"/>
      <c r="D58" s="53"/>
      <c r="E58" s="32"/>
      <c r="F58" s="98">
        <f>F73+F69+F59</f>
        <v>13222.030900000002</v>
      </c>
      <c r="G58" s="98">
        <f>G73+G69+G59</f>
        <v>12800.4286</v>
      </c>
      <c r="H58" s="98">
        <f>H73+H69+H59</f>
        <v>13222.030900000002</v>
      </c>
      <c r="I58" s="105">
        <f t="shared" si="1"/>
        <v>100</v>
      </c>
    </row>
    <row r="59" spans="1:9" s="36" customFormat="1" ht="15">
      <c r="A59" s="34" t="str">
        <f>'Ведомст.2017'!B62</f>
        <v>Жилищное хозяйство</v>
      </c>
      <c r="B59" s="41" t="str">
        <f>'Ведомст.2017'!D62</f>
        <v>05</v>
      </c>
      <c r="C59" s="41" t="str">
        <f>'Ведомст.2017'!E62</f>
        <v>01</v>
      </c>
      <c r="D59" s="48"/>
      <c r="E59" s="41"/>
      <c r="F59" s="99">
        <f>F60+F64</f>
        <v>5565.49</v>
      </c>
      <c r="G59" s="99">
        <f>G60+G64</f>
        <v>5564.19694</v>
      </c>
      <c r="H59" s="99">
        <f>H60+H64</f>
        <v>5565.49</v>
      </c>
      <c r="I59" s="105">
        <f t="shared" si="1"/>
        <v>100</v>
      </c>
    </row>
    <row r="60" spans="1:9" s="39" customFormat="1" ht="38.25">
      <c r="A60" s="37" t="str">
        <f>'Ведомст.2017'!B63</f>
        <v>Муниципальная программа "Обеспечение доступным и комфортным жильем населения муниципального образования Ковардицкое на 2016-2020 годы"</v>
      </c>
      <c r="B60" s="42" t="str">
        <f>'Ведомст.2017'!D63</f>
        <v>05</v>
      </c>
      <c r="C60" s="42" t="str">
        <f>'Ведомст.2017'!E63</f>
        <v>01</v>
      </c>
      <c r="D60" s="49" t="str">
        <f>'Ведомст.2017'!F63</f>
        <v>01</v>
      </c>
      <c r="E60" s="42"/>
      <c r="F60" s="103">
        <f aca="true" t="shared" si="9" ref="F60:H61">F61</f>
        <v>5167</v>
      </c>
      <c r="G60" s="103">
        <f t="shared" si="9"/>
        <v>5167</v>
      </c>
      <c r="H60" s="103">
        <f t="shared" si="9"/>
        <v>5167</v>
      </c>
      <c r="I60" s="106">
        <f t="shared" si="1"/>
        <v>100</v>
      </c>
    </row>
    <row r="61" spans="1:9" s="39" customFormat="1" ht="25.5">
      <c r="A61" s="37" t="str">
        <f>'Ведомст.2017'!B64</f>
        <v>Подпрограмма "Социальное жилье в   муниципальном образовании  Ковардицкое на 2016-2020 годы"</v>
      </c>
      <c r="B61" s="42" t="str">
        <f>'Ведомст.2017'!D64</f>
        <v>05</v>
      </c>
      <c r="C61" s="42" t="str">
        <f>'Ведомст.2017'!E64</f>
        <v>01</v>
      </c>
      <c r="D61" s="49" t="str">
        <f>'Ведомст.2017'!F64</f>
        <v>01 2 </v>
      </c>
      <c r="E61" s="42"/>
      <c r="F61" s="103">
        <f t="shared" si="9"/>
        <v>5167</v>
      </c>
      <c r="G61" s="103">
        <f t="shared" si="9"/>
        <v>5167</v>
      </c>
      <c r="H61" s="103">
        <f t="shared" si="9"/>
        <v>5167</v>
      </c>
      <c r="I61" s="106">
        <f t="shared" si="1"/>
        <v>100</v>
      </c>
    </row>
    <row r="62" spans="1:9" s="39" customFormat="1" ht="25.5">
      <c r="A62" s="37" t="str">
        <f>'Ведомст.2017'!B65</f>
        <v>Основное мероприятие "Обеспечение нуждающихся граждан социальным жильем"</v>
      </c>
      <c r="B62" s="42" t="str">
        <f>'Ведомст.2017'!D65</f>
        <v>05</v>
      </c>
      <c r="C62" s="42" t="str">
        <f>'Ведомст.2017'!E65</f>
        <v>01</v>
      </c>
      <c r="D62" s="49" t="str">
        <f>'Ведомст.2017'!F65</f>
        <v>01 2 01</v>
      </c>
      <c r="E62" s="42"/>
      <c r="F62" s="103">
        <f>SUM(F63:F63)</f>
        <v>5167</v>
      </c>
      <c r="G62" s="103">
        <f>SUM(G63:G63)</f>
        <v>5167</v>
      </c>
      <c r="H62" s="103">
        <f>SUM(H63:H63)</f>
        <v>5167</v>
      </c>
      <c r="I62" s="106">
        <f t="shared" si="1"/>
        <v>100</v>
      </c>
    </row>
    <row r="63" spans="1:9" ht="102">
      <c r="A63" s="21" t="str">
        <f>'Ведомст.2017'!B66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63" s="22" t="str">
        <f>'Ведомст.2017'!D66</f>
        <v>05</v>
      </c>
      <c r="C63" s="22" t="str">
        <f>'Ведомст.2017'!E66</f>
        <v>01</v>
      </c>
      <c r="D63" s="50" t="str">
        <f>'Ведомст.2017'!F66</f>
        <v>01 2 01 86040</v>
      </c>
      <c r="E63" s="22" t="str">
        <f>'Ведомст.2017'!G66</f>
        <v>500</v>
      </c>
      <c r="F63" s="102">
        <f>'Ведомст.2017'!H66</f>
        <v>5167</v>
      </c>
      <c r="G63" s="102">
        <f>'Вед.'!I64</f>
        <v>5167</v>
      </c>
      <c r="H63" s="101">
        <f>F63</f>
        <v>5167</v>
      </c>
      <c r="I63" s="107">
        <f t="shared" si="1"/>
        <v>100</v>
      </c>
    </row>
    <row r="64" spans="1:9" s="39" customFormat="1" ht="25.5">
      <c r="A64" s="37" t="str">
        <f>'Ведомст.2017'!B67</f>
        <v>Муниципальная программа «Капитальный ремонт жилищного фонда муниципального образования Ковардицкое на 2016-2020 годы»</v>
      </c>
      <c r="B64" s="42" t="str">
        <f>'Ведомст.2017'!D67</f>
        <v>05</v>
      </c>
      <c r="C64" s="42" t="str">
        <f>'Ведомст.2017'!E67</f>
        <v>01</v>
      </c>
      <c r="D64" s="49" t="str">
        <f>'Ведомст.2017'!F67</f>
        <v>12</v>
      </c>
      <c r="E64" s="42"/>
      <c r="F64" s="103">
        <f>F65</f>
        <v>398.49</v>
      </c>
      <c r="G64" s="103">
        <f>G65</f>
        <v>397.1969399999999</v>
      </c>
      <c r="H64" s="103">
        <f>H65</f>
        <v>398.49</v>
      </c>
      <c r="I64" s="106">
        <f t="shared" si="1"/>
        <v>100</v>
      </c>
    </row>
    <row r="65" spans="1:9" s="39" customFormat="1" ht="38.25">
      <c r="A65" s="37" t="str">
        <f>'Ведомст.2017'!B68</f>
        <v>Основное мероприятие «Обеспечение безопасного и комфортного проживания жителей многоквартирных домов муниципального образования»</v>
      </c>
      <c r="B65" s="42" t="str">
        <f>'Ведомст.2017'!D68</f>
        <v>05</v>
      </c>
      <c r="C65" s="42" t="str">
        <f>'Ведомст.2017'!E68</f>
        <v>01</v>
      </c>
      <c r="D65" s="49" t="str">
        <f>'Ведомст.2017'!F68</f>
        <v>12 0 01</v>
      </c>
      <c r="E65" s="42"/>
      <c r="F65" s="103">
        <f>SUM(F66:F68)</f>
        <v>398.49</v>
      </c>
      <c r="G65" s="103">
        <f>SUM(G66:G68)</f>
        <v>397.1969399999999</v>
      </c>
      <c r="H65" s="103">
        <f>SUM(H66:H68)</f>
        <v>398.49</v>
      </c>
      <c r="I65" s="106">
        <f t="shared" si="1"/>
        <v>100</v>
      </c>
    </row>
    <row r="66" spans="1:9" ht="51">
      <c r="A66" s="21" t="str">
        <f>'Ведомст.2017'!B69</f>
        <v>Расходы на обеспечение мероприятий путем заключения с региональным оператором договора о формировании фонда капитального ремонта и об организации проведения капитального ремонта  (Закупка товаров, работ и услуг для обеспечения государственных (муниципальных) нужд)</v>
      </c>
      <c r="B66" s="22" t="str">
        <f>'Ведомст.2017'!D69</f>
        <v>05</v>
      </c>
      <c r="C66" s="22" t="str">
        <f>'Ведомст.2017'!E69</f>
        <v>01</v>
      </c>
      <c r="D66" s="50" t="str">
        <f>'Ведомст.2017'!F69</f>
        <v>12 0 01 22320</v>
      </c>
      <c r="E66" s="22" t="str">
        <f>'Ведомст.2017'!G69</f>
        <v>200</v>
      </c>
      <c r="F66" s="102">
        <f>'Ведомст.2017'!H69</f>
        <v>193.26</v>
      </c>
      <c r="G66" s="102">
        <f>'Вед.'!I67</f>
        <v>193.22696</v>
      </c>
      <c r="H66" s="101">
        <f>F66</f>
        <v>193.26</v>
      </c>
      <c r="I66" s="107">
        <f t="shared" si="1"/>
        <v>100</v>
      </c>
    </row>
    <row r="67" spans="1:9" ht="38.25">
      <c r="A67" s="21" t="str">
        <f>'Ведомст.2017'!B70</f>
        <v>Расходы на обеспечение проведения ремонта муниципальных квартир (Закупка товаров, работ и услуг для обеспечения государственных (муниципальных) нужд)</v>
      </c>
      <c r="B67" s="22" t="str">
        <f>'Ведомст.2017'!D70</f>
        <v>05</v>
      </c>
      <c r="C67" s="22" t="str">
        <f>'Ведомст.2017'!E70</f>
        <v>01</v>
      </c>
      <c r="D67" s="50" t="str">
        <f>'Ведомст.2017'!F70</f>
        <v>12 0 01 22400</v>
      </c>
      <c r="E67" s="22" t="str">
        <f>'Ведомст.2017'!G70</f>
        <v>200</v>
      </c>
      <c r="F67" s="102">
        <f>'Ведомст.2017'!H70</f>
        <v>125</v>
      </c>
      <c r="G67" s="102">
        <f>'Вед.'!I68</f>
        <v>123.74676</v>
      </c>
      <c r="H67" s="101">
        <f>F67</f>
        <v>125</v>
      </c>
      <c r="I67" s="107">
        <f>H67/F67*100</f>
        <v>100</v>
      </c>
    </row>
    <row r="68" spans="1:9" ht="38.25">
      <c r="A68" s="21" t="str">
        <f>'Ведомст.2017'!B71</f>
        <v>Расходы на обеспечение проведения капитального ремонта многоквартирных домов  (Предоставление субсидий бюджетным, автономным учреждениям и иным некоммерческим организациям)</v>
      </c>
      <c r="B68" s="22" t="str">
        <f>'Ведомст.2017'!D71</f>
        <v>05</v>
      </c>
      <c r="C68" s="22" t="str">
        <f>'Ведомст.2017'!E71</f>
        <v>01</v>
      </c>
      <c r="D68" s="50" t="str">
        <f>'Ведомст.2017'!F71</f>
        <v>12 0 01 96010</v>
      </c>
      <c r="E68" s="22" t="str">
        <f>'Ведомст.2017'!G71</f>
        <v>600</v>
      </c>
      <c r="F68" s="102">
        <f>'Ведомст.2017'!H71</f>
        <v>80.22999999999999</v>
      </c>
      <c r="G68" s="102">
        <f>'Вед.'!I69</f>
        <v>80.22322</v>
      </c>
      <c r="H68" s="101">
        <f>F68</f>
        <v>80.22999999999999</v>
      </c>
      <c r="I68" s="107">
        <f t="shared" si="1"/>
        <v>100</v>
      </c>
    </row>
    <row r="69" spans="1:9" s="36" customFormat="1" ht="15">
      <c r="A69" s="34" t="str">
        <f>'Ведомст.2017'!B72</f>
        <v>Коммунальное хозяйство</v>
      </c>
      <c r="B69" s="41" t="str">
        <f>'Ведомст.2017'!D72</f>
        <v>05</v>
      </c>
      <c r="C69" s="41" t="str">
        <f>'Ведомст.2017'!E72</f>
        <v>02</v>
      </c>
      <c r="D69" s="48"/>
      <c r="E69" s="41"/>
      <c r="F69" s="99">
        <f>'Ведомст.2017'!H72</f>
        <v>102</v>
      </c>
      <c r="G69" s="99">
        <f aca="true" t="shared" si="10" ref="G69:H71">G70</f>
        <v>101.6555</v>
      </c>
      <c r="H69" s="118">
        <f t="shared" si="10"/>
        <v>102</v>
      </c>
      <c r="I69" s="119">
        <f>H69/F69*100</f>
        <v>100</v>
      </c>
    </row>
    <row r="70" spans="1:9" ht="38.25">
      <c r="A70" s="21" t="str">
        <f>'Ведомст.2017'!B73</f>
        <v>Муниципальная программа «Энергосбережение и повышение энергетической эффективности в муниципальном образовании  Ковардицкое на 2016-2020 годы»</v>
      </c>
      <c r="B70" s="22" t="str">
        <f>'Ведомст.2017'!D73</f>
        <v>05</v>
      </c>
      <c r="C70" s="22" t="str">
        <f>'Ведомст.2017'!E73</f>
        <v>02</v>
      </c>
      <c r="D70" s="50" t="str">
        <f>'Ведомст.2017'!F73</f>
        <v>06</v>
      </c>
      <c r="E70" s="22"/>
      <c r="F70" s="102">
        <f>'Ведомст.2017'!H73</f>
        <v>102</v>
      </c>
      <c r="G70" s="102">
        <f t="shared" si="10"/>
        <v>101.6555</v>
      </c>
      <c r="H70" s="101">
        <f t="shared" si="10"/>
        <v>102</v>
      </c>
      <c r="I70" s="107">
        <f>H70/F70*100</f>
        <v>100</v>
      </c>
    </row>
    <row r="71" spans="1:9" ht="25.5">
      <c r="A71" s="21" t="str">
        <f>'Ведомст.2017'!B74</f>
        <v>Основное мероприятие «Внедрение энергосберегающего оборудования и систем регулирования потребления энергетических ресурсов»</v>
      </c>
      <c r="B71" s="22" t="str">
        <f>'Ведомст.2017'!D74</f>
        <v>05</v>
      </c>
      <c r="C71" s="22" t="str">
        <f>'Ведомст.2017'!E74</f>
        <v>02</v>
      </c>
      <c r="D71" s="50" t="str">
        <f>'Ведомст.2017'!F74</f>
        <v>06 0 01</v>
      </c>
      <c r="E71" s="22"/>
      <c r="F71" s="102">
        <f>'Ведомст.2017'!H74</f>
        <v>102</v>
      </c>
      <c r="G71" s="102">
        <f t="shared" si="10"/>
        <v>101.6555</v>
      </c>
      <c r="H71" s="101">
        <f t="shared" si="10"/>
        <v>102</v>
      </c>
      <c r="I71" s="107">
        <f>H71/F71*100</f>
        <v>100</v>
      </c>
    </row>
    <row r="72" spans="1:9" ht="38.25">
      <c r="A72" s="21" t="str">
        <f>'Ведомст.2017'!B75</f>
        <v>Расходы по замене энергоносителей и установке приборов учета и регулирования электрической энергии (Закупка товаров, работ и услуг для обеспечения государственных (муниципальных) нужд)</v>
      </c>
      <c r="B72" s="22" t="str">
        <f>'Ведомст.2017'!D75</f>
        <v>05</v>
      </c>
      <c r="C72" s="22" t="str">
        <f>'Ведомст.2017'!E75</f>
        <v>02</v>
      </c>
      <c r="D72" s="50" t="str">
        <f>'Ведомст.2017'!F75</f>
        <v>06 0 01 22060</v>
      </c>
      <c r="E72" s="22" t="str">
        <f>'Ведомст.2017'!G75</f>
        <v>200</v>
      </c>
      <c r="F72" s="102">
        <f>'Ведомст.2017'!H75</f>
        <v>102</v>
      </c>
      <c r="G72" s="102">
        <f>'Вед.'!I73</f>
        <v>101.6555</v>
      </c>
      <c r="H72" s="101">
        <f>F72</f>
        <v>102</v>
      </c>
      <c r="I72" s="107">
        <f>H72/F72*100</f>
        <v>100</v>
      </c>
    </row>
    <row r="73" spans="1:9" s="36" customFormat="1" ht="15">
      <c r="A73" s="34" t="str">
        <f>'Ведомст.2017'!B76</f>
        <v>Благоустройство</v>
      </c>
      <c r="B73" s="41" t="str">
        <f>'Ведомст.2017'!D76</f>
        <v>05</v>
      </c>
      <c r="C73" s="41" t="str">
        <f>'Ведомст.2017'!E76</f>
        <v>03</v>
      </c>
      <c r="D73" s="48"/>
      <c r="E73" s="41"/>
      <c r="F73" s="99">
        <f aca="true" t="shared" si="11" ref="F73:H74">F74</f>
        <v>7554.540900000001</v>
      </c>
      <c r="G73" s="99">
        <f t="shared" si="11"/>
        <v>7134.5761600000005</v>
      </c>
      <c r="H73" s="99">
        <f t="shared" si="11"/>
        <v>7554.540900000001</v>
      </c>
      <c r="I73" s="105">
        <f t="shared" si="1"/>
        <v>100</v>
      </c>
    </row>
    <row r="74" spans="1:9" s="39" customFormat="1" ht="25.5">
      <c r="A74" s="37" t="str">
        <f>'Ведомст.2017'!B77</f>
        <v>Муниципальная программа «Благоустройство территории муниципального образования Ковардицкое на 2016-2020 годы»</v>
      </c>
      <c r="B74" s="42" t="str">
        <f>'Ведомст.2017'!D77</f>
        <v>05</v>
      </c>
      <c r="C74" s="42" t="str">
        <f>'Ведомст.2017'!E77</f>
        <v>03</v>
      </c>
      <c r="D74" s="49" t="str">
        <f>'Ведомст.2017'!F77</f>
        <v>11</v>
      </c>
      <c r="E74" s="42"/>
      <c r="F74" s="103">
        <f t="shared" si="11"/>
        <v>7554.540900000001</v>
      </c>
      <c r="G74" s="103">
        <f t="shared" si="11"/>
        <v>7134.5761600000005</v>
      </c>
      <c r="H74" s="103">
        <f t="shared" si="11"/>
        <v>7554.540900000001</v>
      </c>
      <c r="I74" s="106">
        <f t="shared" si="1"/>
        <v>100</v>
      </c>
    </row>
    <row r="75" spans="1:9" s="39" customFormat="1" ht="25.5">
      <c r="A75" s="37" t="str">
        <f>'Ведомст.2017'!B78</f>
        <v>Основное мероприятие «Повышение уровня комфортного проживания населения муниципального образования»</v>
      </c>
      <c r="B75" s="42" t="str">
        <f>'Ведомст.2017'!D78</f>
        <v>05</v>
      </c>
      <c r="C75" s="42" t="str">
        <f>'Ведомст.2017'!E78</f>
        <v>03</v>
      </c>
      <c r="D75" s="49" t="str">
        <f>'Ведомст.2017'!F78</f>
        <v>11 0 01</v>
      </c>
      <c r="E75" s="42"/>
      <c r="F75" s="103">
        <f>SUM(F76:F82)</f>
        <v>7554.540900000001</v>
      </c>
      <c r="G75" s="103">
        <f>SUM(G76:G82)</f>
        <v>7134.5761600000005</v>
      </c>
      <c r="H75" s="103">
        <f>SUM(H76:H82)</f>
        <v>7554.540900000001</v>
      </c>
      <c r="I75" s="106">
        <f t="shared" si="1"/>
        <v>100</v>
      </c>
    </row>
    <row r="76" spans="1:9" ht="38.25">
      <c r="A76" s="21" t="str">
        <f>'Ведомст.2017'!B79</f>
        <v>Расходы по уличному наружному освещению, текущему обслуживанию и ремонту сетей наружного освещения  (Закупка товаров, работ и услуг для обеспечения государственных (муниципальных) нужд)</v>
      </c>
      <c r="B76" s="22" t="str">
        <f>'Ведомст.2017'!D79</f>
        <v>05</v>
      </c>
      <c r="C76" s="22" t="str">
        <f>'Ведомст.2017'!E79</f>
        <v>03</v>
      </c>
      <c r="D76" s="50" t="str">
        <f>'Ведомст.2017'!F79</f>
        <v>11 0 01 22330</v>
      </c>
      <c r="E76" s="22" t="str">
        <f>'Ведомст.2017'!G79</f>
        <v>200</v>
      </c>
      <c r="F76" s="102">
        <f>'Ведомст.2017'!H79</f>
        <v>4709.4379</v>
      </c>
      <c r="G76" s="102">
        <f>'Вед.'!I77</f>
        <v>4289.80205</v>
      </c>
      <c r="H76" s="101">
        <f aca="true" t="shared" si="12" ref="H76:H82">F76</f>
        <v>4709.4379</v>
      </c>
      <c r="I76" s="107">
        <f t="shared" si="1"/>
        <v>100</v>
      </c>
    </row>
    <row r="77" spans="1:9" ht="25.5">
      <c r="A77" s="21" t="s">
        <v>201</v>
      </c>
      <c r="B77" s="22" t="s">
        <v>31</v>
      </c>
      <c r="C77" s="22" t="s">
        <v>27</v>
      </c>
      <c r="D77" s="50" t="s">
        <v>67</v>
      </c>
      <c r="E77" s="22" t="s">
        <v>89</v>
      </c>
      <c r="F77" s="102">
        <f>'Ведомст.2017'!H80</f>
        <v>15.603</v>
      </c>
      <c r="G77" s="102">
        <f>'Вед.'!I78</f>
        <v>15.54512</v>
      </c>
      <c r="H77" s="101">
        <f t="shared" si="12"/>
        <v>15.603</v>
      </c>
      <c r="I77" s="107">
        <f t="shared" si="1"/>
        <v>100</v>
      </c>
    </row>
    <row r="78" spans="1:9" ht="25.5">
      <c r="A78" s="21" t="str">
        <f>'Ведомст.2017'!B81</f>
        <v>Расходы на ремонт памятников (Закупка товаров, работ и услуг для обеспечения государственных (муниципальных) нужд)</v>
      </c>
      <c r="B78" s="22" t="str">
        <f>'Ведомст.2017'!D81</f>
        <v>05</v>
      </c>
      <c r="C78" s="22" t="str">
        <f>'Ведомст.2017'!E81</f>
        <v>03</v>
      </c>
      <c r="D78" s="50" t="str">
        <f>'Ведомст.2017'!F81</f>
        <v>11 0 01 22340</v>
      </c>
      <c r="E78" s="22" t="str">
        <f>'Ведомст.2017'!G81</f>
        <v>200</v>
      </c>
      <c r="F78" s="102">
        <f>'Ведомст.2017'!H81</f>
        <v>85.3</v>
      </c>
      <c r="G78" s="102">
        <f>'Вед.'!I79</f>
        <v>85.18636</v>
      </c>
      <c r="H78" s="101">
        <f t="shared" si="12"/>
        <v>85.3</v>
      </c>
      <c r="I78" s="107">
        <f t="shared" si="1"/>
        <v>100</v>
      </c>
    </row>
    <row r="79" spans="1:9" ht="38.25">
      <c r="A79" s="21" t="str">
        <f>'Ведомст.2017'!B82</f>
        <v>Расходы по организации и содержанию мест захоронения (кладбищ) (Закупка товаров, работ и услуг для обеспечения государственных (муниципальных) нужд)</v>
      </c>
      <c r="B79" s="22" t="str">
        <f>'Ведомст.2017'!D82</f>
        <v>05</v>
      </c>
      <c r="C79" s="22" t="str">
        <f>'Ведомст.2017'!E82</f>
        <v>03</v>
      </c>
      <c r="D79" s="50" t="str">
        <f>'Ведомст.2017'!F82</f>
        <v>11 0 01 22350</v>
      </c>
      <c r="E79" s="22" t="str">
        <f>'Ведомст.2017'!G82</f>
        <v>200</v>
      </c>
      <c r="F79" s="102">
        <f>'Ведомст.2017'!H82</f>
        <v>29.1</v>
      </c>
      <c r="G79" s="102">
        <f>'Вед.'!I80</f>
        <v>29.013</v>
      </c>
      <c r="H79" s="101">
        <f t="shared" si="12"/>
        <v>29.1</v>
      </c>
      <c r="I79" s="107">
        <f t="shared" si="1"/>
        <v>100</v>
      </c>
    </row>
    <row r="80" spans="1:9" ht="25.5">
      <c r="A80" s="21" t="str">
        <f>'Ведомст.2017'!B83</f>
        <v>Расходы по оборудованию зоны отдыха (пляжа)  (Закупка товаров, работ и услуг для обеспечения государственных (муниципальных) нужд)</v>
      </c>
      <c r="B80" s="22" t="str">
        <f>'Ведомст.2017'!D83</f>
        <v>05</v>
      </c>
      <c r="C80" s="22" t="str">
        <f>'Ведомст.2017'!E83</f>
        <v>03</v>
      </c>
      <c r="D80" s="50" t="str">
        <f>'Ведомст.2017'!F83</f>
        <v>11 0 01 22360</v>
      </c>
      <c r="E80" s="22" t="str">
        <f>'Ведомст.2017'!G83</f>
        <v>200</v>
      </c>
      <c r="F80" s="102">
        <f>'Ведомст.2017'!H83</f>
        <v>146.6</v>
      </c>
      <c r="G80" s="102">
        <f>'Вед.'!I81</f>
        <v>146.5878</v>
      </c>
      <c r="H80" s="101">
        <f t="shared" si="12"/>
        <v>146.6</v>
      </c>
      <c r="I80" s="107">
        <f>H80/F80*100</f>
        <v>100</v>
      </c>
    </row>
    <row r="81" spans="1:9" ht="25.5">
      <c r="A81" s="21" t="str">
        <f>'Ведомст.2017'!B84</f>
        <v>Прочие мероприятия по благоустройству (Закупка товаров, работ и услуг для обеспечения государственных (муниципальных) нужд)</v>
      </c>
      <c r="B81" s="22" t="str">
        <f>'Ведомст.2017'!D84</f>
        <v>05</v>
      </c>
      <c r="C81" s="22" t="str">
        <f>'Ведомст.2017'!E84</f>
        <v>03</v>
      </c>
      <c r="D81" s="50" t="str">
        <f>'Ведомст.2017'!F84</f>
        <v>11 0 01 22370</v>
      </c>
      <c r="E81" s="22" t="str">
        <f>'Ведомст.2017'!G84</f>
        <v>200</v>
      </c>
      <c r="F81" s="102">
        <f>'Ведомст.2017'!H84</f>
        <v>926.10844</v>
      </c>
      <c r="G81" s="102">
        <f>'Вед.'!I82</f>
        <v>926.05097</v>
      </c>
      <c r="H81" s="101">
        <f t="shared" si="12"/>
        <v>926.10844</v>
      </c>
      <c r="I81" s="107">
        <f t="shared" si="1"/>
        <v>100</v>
      </c>
    </row>
    <row r="82" spans="1:9" ht="25.5">
      <c r="A82" s="21" t="str">
        <f>'Ведомст.2017'!B85</f>
        <v>Мероприятия по размещению кладбища в с.Панфилово (Закупка товаров, работ и услуг для обеспечения государственных (муниципальных) нужд)</v>
      </c>
      <c r="B82" s="22" t="str">
        <f>'Ведомст.2017'!D85</f>
        <v>05</v>
      </c>
      <c r="C82" s="22" t="str">
        <f>'Ведомст.2017'!E85</f>
        <v>03</v>
      </c>
      <c r="D82" s="50" t="str">
        <f>'Ведомст.2017'!F85</f>
        <v>11 0 01 22390</v>
      </c>
      <c r="E82" s="22" t="str">
        <f>'Ведомст.2017'!G85</f>
        <v>200</v>
      </c>
      <c r="F82" s="102">
        <f>'Ведомст.2017'!H85</f>
        <v>1642.39156</v>
      </c>
      <c r="G82" s="102">
        <f>'Вед.'!I83</f>
        <v>1642.39086</v>
      </c>
      <c r="H82" s="101">
        <f t="shared" si="12"/>
        <v>1642.39156</v>
      </c>
      <c r="I82" s="107">
        <f>H82/F82*100</f>
        <v>100</v>
      </c>
    </row>
    <row r="83" spans="1:9" s="95" customFormat="1" ht="15">
      <c r="A83" s="8" t="str">
        <f>'Ведомст.2017'!B86</f>
        <v>Охрана окружающей среды</v>
      </c>
      <c r="B83" s="19" t="str">
        <f>'Ведомст.2017'!D86</f>
        <v>06</v>
      </c>
      <c r="C83" s="19"/>
      <c r="D83" s="51"/>
      <c r="E83" s="19"/>
      <c r="F83" s="98">
        <f aca="true" t="shared" si="13" ref="F83:H86">F84</f>
        <v>157.41</v>
      </c>
      <c r="G83" s="98">
        <f t="shared" si="13"/>
        <v>157.385</v>
      </c>
      <c r="H83" s="98">
        <f t="shared" si="13"/>
        <v>157.41</v>
      </c>
      <c r="I83" s="105">
        <f aca="true" t="shared" si="14" ref="I83:I118">H83/F83*100</f>
        <v>100</v>
      </c>
    </row>
    <row r="84" spans="1:9" s="36" customFormat="1" ht="15">
      <c r="A84" s="34" t="str">
        <f>'Ведомст.2017'!B87</f>
        <v>Другие вопросы в области охраны окружающей среды</v>
      </c>
      <c r="B84" s="41" t="str">
        <f>'Ведомст.2017'!D87</f>
        <v>06</v>
      </c>
      <c r="C84" s="41" t="str">
        <f>'Ведомст.2017'!E87</f>
        <v>05</v>
      </c>
      <c r="D84" s="48"/>
      <c r="E84" s="41"/>
      <c r="F84" s="99">
        <f t="shared" si="13"/>
        <v>157.41</v>
      </c>
      <c r="G84" s="99">
        <f t="shared" si="13"/>
        <v>157.385</v>
      </c>
      <c r="H84" s="99">
        <f t="shared" si="13"/>
        <v>157.41</v>
      </c>
      <c r="I84" s="105">
        <f t="shared" si="14"/>
        <v>100</v>
      </c>
    </row>
    <row r="85" spans="1:9" s="39" customFormat="1" ht="38.25">
      <c r="A85" s="37" t="str">
        <f>'Ведомст.2017'!B88</f>
        <v>Муниципальная программа «Охрана окружающей среды и рациональное природопользование на территории муниципального образования Ковардицкое на 2016-2020 годы»</v>
      </c>
      <c r="B85" s="42" t="str">
        <f>'Ведомст.2017'!D88</f>
        <v>06</v>
      </c>
      <c r="C85" s="42" t="str">
        <f>'Ведомст.2017'!E88</f>
        <v>05</v>
      </c>
      <c r="D85" s="49" t="str">
        <f>'Ведомст.2017'!F88</f>
        <v>09</v>
      </c>
      <c r="E85" s="42"/>
      <c r="F85" s="103">
        <f t="shared" si="13"/>
        <v>157.41</v>
      </c>
      <c r="G85" s="103">
        <f t="shared" si="13"/>
        <v>157.385</v>
      </c>
      <c r="H85" s="103">
        <f t="shared" si="13"/>
        <v>157.41</v>
      </c>
      <c r="I85" s="106">
        <f t="shared" si="14"/>
        <v>100</v>
      </c>
    </row>
    <row r="86" spans="1:9" s="39" customFormat="1" ht="25.5">
      <c r="A86" s="37" t="str">
        <f>'Ведомст.2017'!B89</f>
        <v>Основное мероприятие «Обеспечение экологической безопасности на территории муниципального образования»</v>
      </c>
      <c r="B86" s="42" t="str">
        <f>'Ведомст.2017'!D89</f>
        <v>06</v>
      </c>
      <c r="C86" s="42" t="str">
        <f>'Ведомст.2017'!E89</f>
        <v>05</v>
      </c>
      <c r="D86" s="49" t="str">
        <f>'Ведомст.2017'!F89</f>
        <v>09 0 01</v>
      </c>
      <c r="E86" s="42"/>
      <c r="F86" s="103">
        <f t="shared" si="13"/>
        <v>157.41</v>
      </c>
      <c r="G86" s="103">
        <f t="shared" si="13"/>
        <v>157.385</v>
      </c>
      <c r="H86" s="103">
        <f t="shared" si="13"/>
        <v>157.41</v>
      </c>
      <c r="I86" s="106">
        <f t="shared" si="14"/>
        <v>100</v>
      </c>
    </row>
    <row r="87" spans="1:9" ht="38.25">
      <c r="A87" s="21" t="str">
        <f>'Ведомст.2017'!B90</f>
        <v>Ликвидация мест несанкционированного размещения отходов (Закупка товаров, работ и услуг для обеспечения государственных (муниципальных) нужд)</v>
      </c>
      <c r="B87" s="22" t="str">
        <f>'Ведомст.2017'!D90</f>
        <v>06</v>
      </c>
      <c r="C87" s="22" t="str">
        <f>'Ведомст.2017'!E90</f>
        <v>05</v>
      </c>
      <c r="D87" s="50" t="str">
        <f>'Ведомст.2017'!F90</f>
        <v>09 0 01 22050</v>
      </c>
      <c r="E87" s="22" t="str">
        <f>'Ведомст.2017'!G90</f>
        <v>200</v>
      </c>
      <c r="F87" s="102">
        <f>'Ведомст.2017'!H90</f>
        <v>157.41</v>
      </c>
      <c r="G87" s="102">
        <f>'Вед.'!I88</f>
        <v>157.385</v>
      </c>
      <c r="H87" s="101">
        <f>F87</f>
        <v>157.41</v>
      </c>
      <c r="I87" s="107">
        <f t="shared" si="14"/>
        <v>100</v>
      </c>
    </row>
    <row r="88" spans="1:9" s="95" customFormat="1" ht="15">
      <c r="A88" s="8" t="str">
        <f>'Ведомст.2017'!B122</f>
        <v>Культура, кинематография</v>
      </c>
      <c r="B88" s="19" t="str">
        <f>'Ведомст.2017'!D122</f>
        <v>08</v>
      </c>
      <c r="C88" s="19"/>
      <c r="D88" s="51"/>
      <c r="E88" s="19"/>
      <c r="F88" s="98">
        <f aca="true" t="shared" si="15" ref="F88:H89">F89</f>
        <v>11481.000000000002</v>
      </c>
      <c r="G88" s="98">
        <f t="shared" si="15"/>
        <v>10359.01022</v>
      </c>
      <c r="H88" s="98">
        <f t="shared" si="15"/>
        <v>11481.000000000002</v>
      </c>
      <c r="I88" s="105">
        <f t="shared" si="14"/>
        <v>100</v>
      </c>
    </row>
    <row r="89" spans="1:9" s="36" customFormat="1" ht="15">
      <c r="A89" s="34" t="str">
        <f>'Ведомст.2017'!B123</f>
        <v>Культура</v>
      </c>
      <c r="B89" s="41" t="str">
        <f>'Ведомст.2017'!D123</f>
        <v>08</v>
      </c>
      <c r="C89" s="41" t="str">
        <f>'Ведомст.2017'!E123</f>
        <v>01</v>
      </c>
      <c r="D89" s="48"/>
      <c r="E89" s="41"/>
      <c r="F89" s="99">
        <f t="shared" si="15"/>
        <v>11481.000000000002</v>
      </c>
      <c r="G89" s="99">
        <f t="shared" si="15"/>
        <v>10359.01022</v>
      </c>
      <c r="H89" s="99">
        <f t="shared" si="15"/>
        <v>11481.000000000002</v>
      </c>
      <c r="I89" s="105">
        <f t="shared" si="14"/>
        <v>100</v>
      </c>
    </row>
    <row r="90" spans="1:9" s="39" customFormat="1" ht="25.5">
      <c r="A90" s="37" t="str">
        <f>'Ведомст.2017'!B124</f>
        <v>Муниципальная программа «Развитие культуры муниципального образования Ковардицкое на 2016-2020 годы»</v>
      </c>
      <c r="B90" s="42" t="str">
        <f>'Ведомст.2017'!D124</f>
        <v>08</v>
      </c>
      <c r="C90" s="42" t="str">
        <f>'Ведомст.2017'!E124</f>
        <v>01</v>
      </c>
      <c r="D90" s="49" t="str">
        <f>'Ведомст.2017'!F124</f>
        <v>03</v>
      </c>
      <c r="E90" s="42"/>
      <c r="F90" s="103">
        <f>F91+F99</f>
        <v>11481.000000000002</v>
      </c>
      <c r="G90" s="103">
        <f>G91+G99</f>
        <v>10359.01022</v>
      </c>
      <c r="H90" s="103">
        <f>H91+H99</f>
        <v>11481.000000000002</v>
      </c>
      <c r="I90" s="106">
        <f t="shared" si="14"/>
        <v>100</v>
      </c>
    </row>
    <row r="91" spans="1:9" s="39" customFormat="1" ht="15">
      <c r="A91" s="37" t="str">
        <f>'Ведомст.2017'!B125</f>
        <v>Подпрограмма «Искусство»</v>
      </c>
      <c r="B91" s="42" t="str">
        <f>'Ведомст.2017'!D125</f>
        <v>08</v>
      </c>
      <c r="C91" s="42" t="str">
        <f>'Ведомст.2017'!E125</f>
        <v>01</v>
      </c>
      <c r="D91" s="49" t="str">
        <f>'Ведомст.2017'!F125</f>
        <v>03 1</v>
      </c>
      <c r="E91" s="42"/>
      <c r="F91" s="103">
        <f>F92+F94</f>
        <v>11431.000000000002</v>
      </c>
      <c r="G91" s="103">
        <f>G92+G94</f>
        <v>10309.01022</v>
      </c>
      <c r="H91" s="103">
        <f>H92+H94</f>
        <v>11431.000000000002</v>
      </c>
      <c r="I91" s="106">
        <f t="shared" si="14"/>
        <v>100</v>
      </c>
    </row>
    <row r="92" spans="1:9" s="39" customFormat="1" ht="38.25">
      <c r="A92" s="37" t="str">
        <f>'Ведомст.2017'!B126</f>
        <v>Основное мероприятие «Предоставление мер социальной поддержки работникам культуры и педагогическим работникам образовательных учреждений дополнительного образования детей в сфере культуры»</v>
      </c>
      <c r="B92" s="42" t="str">
        <f>'Ведомст.2017'!D126</f>
        <v>08</v>
      </c>
      <c r="C92" s="42" t="str">
        <f>'Ведомст.2017'!E126</f>
        <v>01</v>
      </c>
      <c r="D92" s="49" t="str">
        <f>'Ведомст.2017'!F126</f>
        <v>03 1 01</v>
      </c>
      <c r="E92" s="42"/>
      <c r="F92" s="103">
        <f>F93</f>
        <v>126.1</v>
      </c>
      <c r="G92" s="103">
        <f>G93</f>
        <v>88</v>
      </c>
      <c r="H92" s="103">
        <f>H93</f>
        <v>126.1</v>
      </c>
      <c r="I92" s="106">
        <f t="shared" si="14"/>
        <v>100</v>
      </c>
    </row>
    <row r="93" spans="1:9" ht="76.5">
      <c r="A93" s="21" t="str">
        <f>'Ведомст.2017'!B127</f>
        <v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v>
      </c>
      <c r="B93" s="22" t="str">
        <f>'Ведомст.2017'!D127</f>
        <v>08</v>
      </c>
      <c r="C93" s="22" t="str">
        <f>'Ведомст.2017'!E127</f>
        <v>01</v>
      </c>
      <c r="D93" s="50" t="str">
        <f>'Ведомст.2017'!F127</f>
        <v>03 1 01 70230</v>
      </c>
      <c r="E93" s="22" t="str">
        <f>'Ведомст.2017'!G127</f>
        <v>600</v>
      </c>
      <c r="F93" s="102">
        <f>'Ведомст.2017'!H127</f>
        <v>126.1</v>
      </c>
      <c r="G93" s="102">
        <f>'Вед.'!I125</f>
        <v>88</v>
      </c>
      <c r="H93" s="101">
        <f>F93</f>
        <v>126.1</v>
      </c>
      <c r="I93" s="107">
        <f t="shared" si="14"/>
        <v>100</v>
      </c>
    </row>
    <row r="94" spans="1:9" s="39" customFormat="1" ht="25.5">
      <c r="A94" s="37" t="str">
        <f>'Ведомст.2017'!B128</f>
        <v>Основное мероприятие «Обеспечение деятельности (оказание услуг) дворцов культуры, других учреждений культуры»</v>
      </c>
      <c r="B94" s="42" t="str">
        <f>'Ведомст.2017'!D128</f>
        <v>08</v>
      </c>
      <c r="C94" s="42" t="str">
        <f>'Ведомст.2017'!E128</f>
        <v>01</v>
      </c>
      <c r="D94" s="49" t="str">
        <f>'Ведомст.2017'!F128</f>
        <v>03 1 02 </v>
      </c>
      <c r="E94" s="42"/>
      <c r="F94" s="103">
        <f>SUM(F95:F98)</f>
        <v>11304.900000000001</v>
      </c>
      <c r="G94" s="103">
        <f>SUM(G95:G98)</f>
        <v>10221.01022</v>
      </c>
      <c r="H94" s="103">
        <f>SUM(H95:H98)</f>
        <v>11304.900000000001</v>
      </c>
      <c r="I94" s="106">
        <f t="shared" si="14"/>
        <v>100</v>
      </c>
    </row>
    <row r="95" spans="1:9" s="39" customFormat="1" ht="51">
      <c r="A95" s="201" t="s">
        <v>190</v>
      </c>
      <c r="B95" s="42" t="s">
        <v>38</v>
      </c>
      <c r="C95" s="42" t="s">
        <v>16</v>
      </c>
      <c r="D95" s="50" t="s">
        <v>189</v>
      </c>
      <c r="E95" s="42" t="s">
        <v>97</v>
      </c>
      <c r="F95" s="102">
        <v>1213.1</v>
      </c>
      <c r="G95" s="102">
        <f>'Вед.'!I127</f>
        <v>1213.1</v>
      </c>
      <c r="H95" s="102">
        <f>F95</f>
        <v>1213.1</v>
      </c>
      <c r="I95" s="106">
        <f t="shared" si="14"/>
        <v>100</v>
      </c>
    </row>
    <row r="96" spans="1:9" ht="76.5">
      <c r="A96" s="21" t="str">
        <f>'Ведомст.2017'!B130</f>
        <v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 (Предоставление субсидий бюджетным, автономным учреждениям и иным некоммерческим организациям)</v>
      </c>
      <c r="B96" s="22" t="str">
        <f>'Ведомст.2017'!D130</f>
        <v>08</v>
      </c>
      <c r="C96" s="22" t="str">
        <f>'Ведомст.2017'!E130</f>
        <v>01</v>
      </c>
      <c r="D96" s="50" t="str">
        <f>'Ведомст.2017'!F130</f>
        <v>03 1 02 S0390</v>
      </c>
      <c r="E96" s="22" t="str">
        <f>'Ведомст.2017'!G130</f>
        <v>600</v>
      </c>
      <c r="F96" s="102">
        <f>'Ведомст.2017'!H130</f>
        <v>64</v>
      </c>
      <c r="G96" s="102">
        <f>'Вед.'!I128</f>
        <v>64</v>
      </c>
      <c r="H96" s="101">
        <f>F96</f>
        <v>64</v>
      </c>
      <c r="I96" s="107">
        <f>H96/F96*100</f>
        <v>100</v>
      </c>
    </row>
    <row r="97" spans="1:9" ht="38.25">
      <c r="A97" s="21" t="str">
        <f>'Ведомст.2017'!B131</f>
        <v>Выплаты стимулирующего характера руководителям муниципальных учреждений культуры (Предоставление субсидий бюджетным, автономным учреждениям и иным некоммерческим организациям)</v>
      </c>
      <c r="B97" s="22" t="str">
        <f>'Ведомст.2017'!D131</f>
        <v>08</v>
      </c>
      <c r="C97" s="22" t="str">
        <f>'Ведомст.2017'!E131</f>
        <v>01</v>
      </c>
      <c r="D97" s="50" t="str">
        <f>'Ведомст.2017'!F131</f>
        <v>03 1 02 Д0520</v>
      </c>
      <c r="E97" s="22" t="str">
        <f>'Ведомст.2017'!G131</f>
        <v>600</v>
      </c>
      <c r="F97" s="102">
        <f>'Ведомст.2017'!H131</f>
        <v>259.6</v>
      </c>
      <c r="G97" s="102">
        <f>'Вед.'!I129</f>
        <v>259.6</v>
      </c>
      <c r="H97" s="101">
        <f>F97</f>
        <v>259.6</v>
      </c>
      <c r="I97" s="107">
        <f t="shared" si="14"/>
        <v>100</v>
      </c>
    </row>
    <row r="98" spans="1:9" ht="38.25">
      <c r="A98" s="21" t="str">
        <f>'Ведомст.2017'!B132</f>
        <v>Расходы на обеспечение деятельности (оказание услуг) дворцов культуры, других учреждений культуры (Предоставление субсидий бюджетным, автономным учреждениям и иным некоммерческим организациям)</v>
      </c>
      <c r="B98" s="22" t="str">
        <f>'Ведомст.2017'!D132</f>
        <v>08</v>
      </c>
      <c r="C98" s="22" t="str">
        <f>'Ведомст.2017'!E132</f>
        <v>01</v>
      </c>
      <c r="D98" s="50" t="str">
        <f>'Ведомст.2017'!F132</f>
        <v>03 1 02 Д0590</v>
      </c>
      <c r="E98" s="22" t="str">
        <f>'Ведомст.2017'!G132</f>
        <v>600</v>
      </c>
      <c r="F98" s="102">
        <f>'Ведомст.2017'!H132</f>
        <v>9768.2</v>
      </c>
      <c r="G98" s="102">
        <f>'Вед.'!I130</f>
        <v>8684.310220000001</v>
      </c>
      <c r="H98" s="101">
        <f>F98</f>
        <v>9768.2</v>
      </c>
      <c r="I98" s="107">
        <f t="shared" si="14"/>
        <v>100</v>
      </c>
    </row>
    <row r="99" spans="1:9" ht="38.25">
      <c r="A99" s="199" t="s">
        <v>199</v>
      </c>
      <c r="B99" s="42" t="s">
        <v>38</v>
      </c>
      <c r="C99" s="42" t="s">
        <v>16</v>
      </c>
      <c r="D99" s="49" t="s">
        <v>198</v>
      </c>
      <c r="E99" s="42"/>
      <c r="F99" s="103">
        <f aca="true" t="shared" si="16" ref="F99:H100">F100</f>
        <v>50</v>
      </c>
      <c r="G99" s="103">
        <f t="shared" si="16"/>
        <v>50</v>
      </c>
      <c r="H99" s="100">
        <f t="shared" si="16"/>
        <v>50</v>
      </c>
      <c r="I99" s="107">
        <f t="shared" si="14"/>
        <v>100</v>
      </c>
    </row>
    <row r="100" spans="1:9" ht="25.5">
      <c r="A100" s="199" t="s">
        <v>194</v>
      </c>
      <c r="B100" s="42" t="s">
        <v>38</v>
      </c>
      <c r="C100" s="42" t="s">
        <v>16</v>
      </c>
      <c r="D100" s="49" t="s">
        <v>191</v>
      </c>
      <c r="E100" s="42"/>
      <c r="F100" s="103">
        <f t="shared" si="16"/>
        <v>50</v>
      </c>
      <c r="G100" s="103">
        <f t="shared" si="16"/>
        <v>50</v>
      </c>
      <c r="H100" s="100">
        <f t="shared" si="16"/>
        <v>50</v>
      </c>
      <c r="I100" s="107">
        <f t="shared" si="14"/>
        <v>100</v>
      </c>
    </row>
    <row r="101" spans="1:9" ht="25.5">
      <c r="A101" s="200" t="s">
        <v>195</v>
      </c>
      <c r="B101" s="22" t="s">
        <v>38</v>
      </c>
      <c r="C101" s="22" t="s">
        <v>16</v>
      </c>
      <c r="D101" s="50" t="s">
        <v>192</v>
      </c>
      <c r="E101" s="22" t="s">
        <v>93</v>
      </c>
      <c r="F101" s="102">
        <v>50</v>
      </c>
      <c r="G101" s="102">
        <f>'Вед.'!I94</f>
        <v>50</v>
      </c>
      <c r="H101" s="101">
        <f>F101</f>
        <v>50</v>
      </c>
      <c r="I101" s="107">
        <f t="shared" si="14"/>
        <v>100</v>
      </c>
    </row>
    <row r="102" spans="1:9" s="95" customFormat="1" ht="15">
      <c r="A102" s="8" t="str">
        <f>'Ведомст.2017'!B97</f>
        <v>Социальная политика</v>
      </c>
      <c r="B102" s="19" t="str">
        <f>'Ведомст.2017'!D97</f>
        <v>10</v>
      </c>
      <c r="C102" s="19"/>
      <c r="D102" s="51"/>
      <c r="E102" s="19"/>
      <c r="F102" s="98">
        <f aca="true" t="shared" si="17" ref="F102:H105">F103</f>
        <v>142.4</v>
      </c>
      <c r="G102" s="98">
        <f t="shared" si="17"/>
        <v>141.02514</v>
      </c>
      <c r="H102" s="98">
        <f t="shared" si="17"/>
        <v>142.4</v>
      </c>
      <c r="I102" s="105">
        <f t="shared" si="14"/>
        <v>100</v>
      </c>
    </row>
    <row r="103" spans="1:9" s="36" customFormat="1" ht="15">
      <c r="A103" s="34" t="str">
        <f>'Ведомст.2017'!B98</f>
        <v>Пенсионное обеспечение </v>
      </c>
      <c r="B103" s="41" t="str">
        <f>'Ведомст.2017'!D98</f>
        <v>10</v>
      </c>
      <c r="C103" s="41" t="str">
        <f>'Ведомст.2017'!E98</f>
        <v>01</v>
      </c>
      <c r="D103" s="48"/>
      <c r="E103" s="41"/>
      <c r="F103" s="99">
        <f t="shared" si="17"/>
        <v>142.4</v>
      </c>
      <c r="G103" s="99">
        <f t="shared" si="17"/>
        <v>141.02514</v>
      </c>
      <c r="H103" s="99">
        <f t="shared" si="17"/>
        <v>142.4</v>
      </c>
      <c r="I103" s="105">
        <f t="shared" si="14"/>
        <v>100</v>
      </c>
    </row>
    <row r="104" spans="1:9" s="39" customFormat="1" ht="15">
      <c r="A104" s="37" t="str">
        <f>'Ведомст.2017'!B99</f>
        <v>Непрограммные расходы органов местного самоуправления</v>
      </c>
      <c r="B104" s="42" t="str">
        <f>'Ведомст.2017'!D99</f>
        <v>10</v>
      </c>
      <c r="C104" s="42" t="str">
        <f>'Ведомст.2017'!E99</f>
        <v>01</v>
      </c>
      <c r="D104" s="49" t="str">
        <f>'Ведомст.2017'!F99</f>
        <v>99</v>
      </c>
      <c r="E104" s="42"/>
      <c r="F104" s="103">
        <f t="shared" si="17"/>
        <v>142.4</v>
      </c>
      <c r="G104" s="103">
        <f t="shared" si="17"/>
        <v>141.02514</v>
      </c>
      <c r="H104" s="103">
        <f t="shared" si="17"/>
        <v>142.4</v>
      </c>
      <c r="I104" s="106">
        <f t="shared" si="14"/>
        <v>100</v>
      </c>
    </row>
    <row r="105" spans="1:9" s="39" customFormat="1" ht="15">
      <c r="A105" s="37" t="str">
        <f>'Ведомст.2017'!B100</f>
        <v>Иные непрограммные расходы</v>
      </c>
      <c r="B105" s="42" t="str">
        <f>'Ведомст.2017'!D100</f>
        <v>10</v>
      </c>
      <c r="C105" s="42" t="str">
        <f>'Ведомст.2017'!E100</f>
        <v>01</v>
      </c>
      <c r="D105" s="49" t="str">
        <f>'Ведомст.2017'!F100</f>
        <v>99 9</v>
      </c>
      <c r="E105" s="42"/>
      <c r="F105" s="103">
        <f t="shared" si="17"/>
        <v>142.4</v>
      </c>
      <c r="G105" s="103">
        <f t="shared" si="17"/>
        <v>141.02514</v>
      </c>
      <c r="H105" s="103">
        <f t="shared" si="17"/>
        <v>142.4</v>
      </c>
      <c r="I105" s="106">
        <f t="shared" si="14"/>
        <v>100</v>
      </c>
    </row>
    <row r="106" spans="1:9" ht="25.5">
      <c r="A106" s="21" t="str">
        <f>'Ведомст.2017'!B101</f>
        <v>Доплата к пенсиям муниципальных служащих (Социальное обеспечение и иные выплаты населению)</v>
      </c>
      <c r="B106" s="22" t="str">
        <f>'Ведомст.2017'!D101</f>
        <v>10</v>
      </c>
      <c r="C106" s="22" t="str">
        <f>'Ведомст.2017'!E101</f>
        <v>01</v>
      </c>
      <c r="D106" s="50" t="str">
        <f>'Ведомст.2017'!F101</f>
        <v>99 9 00 11950</v>
      </c>
      <c r="E106" s="22" t="str">
        <f>'Ведомст.2017'!G101</f>
        <v>300</v>
      </c>
      <c r="F106" s="102">
        <f>'Ведомст.2017'!H101</f>
        <v>142.4</v>
      </c>
      <c r="G106" s="102">
        <f>'Вед.'!I99</f>
        <v>141.02514</v>
      </c>
      <c r="H106" s="101">
        <f>F106</f>
        <v>142.4</v>
      </c>
      <c r="I106" s="107">
        <f t="shared" si="14"/>
        <v>100</v>
      </c>
    </row>
    <row r="107" spans="1:9" s="95" customFormat="1" ht="15">
      <c r="A107" s="8" t="str">
        <f>'Ведомст.2017'!B102</f>
        <v>Физическая культура и спорт</v>
      </c>
      <c r="B107" s="19" t="str">
        <f>'Ведомст.2017'!D102</f>
        <v>11</v>
      </c>
      <c r="C107" s="19"/>
      <c r="D107" s="51"/>
      <c r="E107" s="19"/>
      <c r="F107" s="98">
        <f aca="true" t="shared" si="18" ref="F107:H111">F108</f>
        <v>10</v>
      </c>
      <c r="G107" s="98">
        <f t="shared" si="18"/>
        <v>10</v>
      </c>
      <c r="H107" s="98">
        <f t="shared" si="18"/>
        <v>10</v>
      </c>
      <c r="I107" s="105">
        <f t="shared" si="14"/>
        <v>100</v>
      </c>
    </row>
    <row r="108" spans="1:9" s="36" customFormat="1" ht="15">
      <c r="A108" s="34" t="str">
        <f>'Ведомст.2017'!B103</f>
        <v>Физическая культура</v>
      </c>
      <c r="B108" s="41" t="str">
        <f>'Ведомст.2017'!D103</f>
        <v>11</v>
      </c>
      <c r="C108" s="41" t="str">
        <f>'Ведомст.2017'!E103</f>
        <v>01</v>
      </c>
      <c r="D108" s="48"/>
      <c r="E108" s="41"/>
      <c r="F108" s="99">
        <f t="shared" si="18"/>
        <v>10</v>
      </c>
      <c r="G108" s="99">
        <f t="shared" si="18"/>
        <v>10</v>
      </c>
      <c r="H108" s="99">
        <f t="shared" si="18"/>
        <v>10</v>
      </c>
      <c r="I108" s="105">
        <f t="shared" si="14"/>
        <v>100</v>
      </c>
    </row>
    <row r="109" spans="1:9" s="39" customFormat="1" ht="25.5">
      <c r="A109" s="37" t="str">
        <f>'Ведомст.2017'!B104</f>
        <v>Муниципальная программа «Развитие физической культуры и спорта в муниципальном образовании Ковардицкое на 2016-2020 годы»</v>
      </c>
      <c r="B109" s="42" t="str">
        <f>'Ведомст.2017'!D104</f>
        <v>11</v>
      </c>
      <c r="C109" s="42" t="str">
        <f>'Ведомст.2017'!E104</f>
        <v>01</v>
      </c>
      <c r="D109" s="49" t="str">
        <f>'Ведомст.2017'!F104</f>
        <v>04</v>
      </c>
      <c r="E109" s="42"/>
      <c r="F109" s="103">
        <f t="shared" si="18"/>
        <v>10</v>
      </c>
      <c r="G109" s="103">
        <f t="shared" si="18"/>
        <v>10</v>
      </c>
      <c r="H109" s="103">
        <f t="shared" si="18"/>
        <v>10</v>
      </c>
      <c r="I109" s="106">
        <f t="shared" si="14"/>
        <v>100</v>
      </c>
    </row>
    <row r="110" spans="1:9" s="39" customFormat="1" ht="25.5">
      <c r="A110" s="37" t="str">
        <f>'Ведомст.2017'!B105</f>
        <v>Подпрограмма «Комплексное развитие физической культуры и спорта в муниципальном образовании  Ковардицкое на 2016-2020 годы»</v>
      </c>
      <c r="B110" s="42" t="str">
        <f>'Ведомст.2017'!D105</f>
        <v>11</v>
      </c>
      <c r="C110" s="42" t="str">
        <f>'Ведомст.2017'!E105</f>
        <v>01</v>
      </c>
      <c r="D110" s="49" t="str">
        <f>'Ведомст.2017'!F105</f>
        <v>04 1</v>
      </c>
      <c r="E110" s="42"/>
      <c r="F110" s="103">
        <f t="shared" si="18"/>
        <v>10</v>
      </c>
      <c r="G110" s="103">
        <f t="shared" si="18"/>
        <v>10</v>
      </c>
      <c r="H110" s="103">
        <f t="shared" si="18"/>
        <v>10</v>
      </c>
      <c r="I110" s="106">
        <f t="shared" si="14"/>
        <v>100</v>
      </c>
    </row>
    <row r="111" spans="1:9" s="39" customFormat="1" ht="25.5">
      <c r="A111" s="37" t="str">
        <f>'Ведомст.2017'!B106</f>
        <v>Основное мероприятие «Обеспечение развития физической культуры и спорта на территории муниципального образования»</v>
      </c>
      <c r="B111" s="42" t="str">
        <f>'Ведомст.2017'!D106</f>
        <v>11</v>
      </c>
      <c r="C111" s="42" t="str">
        <f>'Ведомст.2017'!E106</f>
        <v>01</v>
      </c>
      <c r="D111" s="49" t="str">
        <f>'Ведомст.2017'!F106</f>
        <v>04 1 01</v>
      </c>
      <c r="E111" s="42"/>
      <c r="F111" s="103">
        <f t="shared" si="18"/>
        <v>10</v>
      </c>
      <c r="G111" s="103">
        <f t="shared" si="18"/>
        <v>10</v>
      </c>
      <c r="H111" s="103">
        <f t="shared" si="18"/>
        <v>10</v>
      </c>
      <c r="I111" s="106">
        <f t="shared" si="14"/>
        <v>100</v>
      </c>
    </row>
    <row r="112" spans="1:9" ht="51">
      <c r="A112" s="21" t="str">
        <f>'Ведомст.2017'!B107</f>
        <v>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(Закупка товаров, работ и услуг для обеспечения государственных (муниципальных) нужд)</v>
      </c>
      <c r="B112" s="22" t="str">
        <f>'Ведомст.2017'!D107</f>
        <v>11</v>
      </c>
      <c r="C112" s="22" t="str">
        <f>'Ведомст.2017'!E107</f>
        <v>01</v>
      </c>
      <c r="D112" s="50" t="str">
        <f>'Ведомст.2017'!F107</f>
        <v>04 1 01 22040</v>
      </c>
      <c r="E112" s="22" t="str">
        <f>'Ведомст.2017'!G107</f>
        <v>200</v>
      </c>
      <c r="F112" s="102">
        <f>'Ведомст.2017'!H107</f>
        <v>10</v>
      </c>
      <c r="G112" s="102">
        <f>'Вед.'!I105</f>
        <v>10</v>
      </c>
      <c r="H112" s="101">
        <f>F112</f>
        <v>10</v>
      </c>
      <c r="I112" s="107">
        <f t="shared" si="14"/>
        <v>100</v>
      </c>
    </row>
    <row r="113" spans="1:9" s="95" customFormat="1" ht="15">
      <c r="A113" s="8" t="str">
        <f>'Ведомст.2017'!B108</f>
        <v>Средства массовой информации</v>
      </c>
      <c r="B113" s="19" t="str">
        <f>'Ведомст.2017'!D108</f>
        <v>12</v>
      </c>
      <c r="C113" s="19"/>
      <c r="D113" s="51"/>
      <c r="E113" s="19"/>
      <c r="F113" s="98">
        <f aca="true" t="shared" si="19" ref="F113:H116">F114</f>
        <v>307</v>
      </c>
      <c r="G113" s="98">
        <f t="shared" si="19"/>
        <v>304.645</v>
      </c>
      <c r="H113" s="98">
        <f t="shared" si="19"/>
        <v>307</v>
      </c>
      <c r="I113" s="105">
        <f t="shared" si="14"/>
        <v>100</v>
      </c>
    </row>
    <row r="114" spans="1:9" s="36" customFormat="1" ht="15">
      <c r="A114" s="34" t="str">
        <f>'Ведомст.2017'!B109</f>
        <v>Периодическая печать и издательства</v>
      </c>
      <c r="B114" s="41" t="str">
        <f>'Ведомст.2017'!D109</f>
        <v>12</v>
      </c>
      <c r="C114" s="41" t="str">
        <f>'Ведомст.2017'!E109</f>
        <v>02</v>
      </c>
      <c r="D114" s="48"/>
      <c r="E114" s="41"/>
      <c r="F114" s="99">
        <f t="shared" si="19"/>
        <v>307</v>
      </c>
      <c r="G114" s="99">
        <f t="shared" si="19"/>
        <v>304.645</v>
      </c>
      <c r="H114" s="99">
        <f t="shared" si="19"/>
        <v>307</v>
      </c>
      <c r="I114" s="105">
        <f t="shared" si="14"/>
        <v>100</v>
      </c>
    </row>
    <row r="115" spans="1:9" s="39" customFormat="1" ht="25.5">
      <c r="A115" s="37" t="str">
        <f>'Ведомст.2017'!B110</f>
        <v>Муниципальная программа «Развитие муниципальной службы в муниципальном образовании Ковардицкое на 2016-2020 годы»</v>
      </c>
      <c r="B115" s="42" t="str">
        <f>'Ведомст.2017'!D110</f>
        <v>12</v>
      </c>
      <c r="C115" s="42" t="str">
        <f>'Ведомст.2017'!E110</f>
        <v>02</v>
      </c>
      <c r="D115" s="49" t="str">
        <f>'Ведомст.2017'!F110</f>
        <v>05</v>
      </c>
      <c r="E115" s="42"/>
      <c r="F115" s="103">
        <f t="shared" si="19"/>
        <v>307</v>
      </c>
      <c r="G115" s="103">
        <f t="shared" si="19"/>
        <v>304.645</v>
      </c>
      <c r="H115" s="103">
        <f t="shared" si="19"/>
        <v>307</v>
      </c>
      <c r="I115" s="106">
        <f t="shared" si="14"/>
        <v>100</v>
      </c>
    </row>
    <row r="116" spans="1:9" s="39" customFormat="1" ht="25.5">
      <c r="A116" s="37" t="str">
        <f>'Ведомст.2017'!B111</f>
        <v>Основное мероприятие «Организация  освещения нормативных правовых актов муниципального образования в средствах массовой информации»</v>
      </c>
      <c r="B116" s="42" t="str">
        <f>'Ведомст.2017'!D111</f>
        <v>12</v>
      </c>
      <c r="C116" s="42" t="str">
        <f>'Ведомст.2017'!E111</f>
        <v>02</v>
      </c>
      <c r="D116" s="49" t="str">
        <f>'Ведомст.2017'!F111</f>
        <v>05 0 01</v>
      </c>
      <c r="E116" s="42"/>
      <c r="F116" s="103">
        <f t="shared" si="19"/>
        <v>307</v>
      </c>
      <c r="G116" s="103">
        <f t="shared" si="19"/>
        <v>304.645</v>
      </c>
      <c r="H116" s="103">
        <f t="shared" si="19"/>
        <v>307</v>
      </c>
      <c r="I116" s="106">
        <f t="shared" si="14"/>
        <v>100</v>
      </c>
    </row>
    <row r="117" spans="1:9" ht="25.5">
      <c r="A117" s="21" t="str">
        <f>'Ведомст.2017'!B112</f>
        <v>Расходы на периодическую печать и издательства (Закупка товаров, работ и услуг для обеспечения государственных (муниципальных) нужд)</v>
      </c>
      <c r="B117" s="22" t="str">
        <f>'Ведомст.2017'!D112</f>
        <v>12</v>
      </c>
      <c r="C117" s="22" t="str">
        <f>'Ведомст.2017'!E112</f>
        <v>02</v>
      </c>
      <c r="D117" s="50" t="str">
        <f>'Ведомст.2017'!F112</f>
        <v>05 0 01 22030</v>
      </c>
      <c r="E117" s="22" t="str">
        <f>'Ведомст.2017'!G112</f>
        <v>200</v>
      </c>
      <c r="F117" s="102">
        <f>'Ведомст.2017'!H112</f>
        <v>307</v>
      </c>
      <c r="G117" s="102">
        <f>'Вед.'!I110</f>
        <v>304.645</v>
      </c>
      <c r="H117" s="101">
        <f>F117</f>
        <v>307</v>
      </c>
      <c r="I117" s="107">
        <f t="shared" si="14"/>
        <v>100</v>
      </c>
    </row>
    <row r="118" spans="1:9" s="95" customFormat="1" ht="15">
      <c r="A118" s="8" t="s">
        <v>50</v>
      </c>
      <c r="B118" s="32"/>
      <c r="C118" s="32"/>
      <c r="D118" s="33"/>
      <c r="E118" s="33"/>
      <c r="F118" s="104">
        <f>F6+F37+F44+F53+F58+F83+F88+F102+F107+F113</f>
        <v>39734.54090000001</v>
      </c>
      <c r="G118" s="104">
        <f>G6+G37+G44+G53+G58+G83+G88+G102+G107+G113</f>
        <v>37739.13318</v>
      </c>
      <c r="H118" s="104">
        <f>H6+H37+H44+H53+H58+H83+H88+H102+H107+H113</f>
        <v>39734.54090000001</v>
      </c>
      <c r="I118" s="105">
        <f t="shared" si="14"/>
        <v>100</v>
      </c>
    </row>
    <row r="119" spans="4:7" ht="15">
      <c r="D119" s="24"/>
      <c r="E119" s="24"/>
      <c r="F119" s="189"/>
      <c r="G119" s="7"/>
    </row>
    <row r="120" spans="1:9" ht="15.75">
      <c r="A120" s="108" t="s">
        <v>155</v>
      </c>
      <c r="D120" s="24"/>
      <c r="E120" s="24"/>
      <c r="F120" s="241" t="s">
        <v>156</v>
      </c>
      <c r="G120" s="241"/>
      <c r="H120" s="241"/>
      <c r="I120" s="241"/>
    </row>
    <row r="122" ht="15">
      <c r="G122" s="26">
        <f>'Вед.'!I131-Ожидаемое!G118</f>
        <v>0</v>
      </c>
    </row>
    <row r="123" ht="15">
      <c r="F123" s="26">
        <f>F118-'Ведомст.2017'!H133</f>
        <v>0</v>
      </c>
    </row>
  </sheetData>
  <sheetProtection/>
  <autoFilter ref="A4:I118"/>
  <mergeCells count="5">
    <mergeCell ref="F120:I120"/>
    <mergeCell ref="E3:F3"/>
    <mergeCell ref="A1:I1"/>
    <mergeCell ref="H3:I3"/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.625" style="63" customWidth="1"/>
    <col min="2" max="2" width="58.75390625" style="24" customWidth="1"/>
    <col min="3" max="3" width="6.625" style="63" customWidth="1"/>
    <col min="4" max="4" width="4.75390625" style="63" customWidth="1"/>
    <col min="5" max="5" width="4.125" style="63" customWidth="1"/>
    <col min="6" max="6" width="15.375" style="63" customWidth="1"/>
    <col min="7" max="7" width="5.625" style="63" customWidth="1"/>
    <col min="8" max="8" width="14.625" style="123" bestFit="1" customWidth="1"/>
    <col min="9" max="9" width="14.625" style="63" bestFit="1" customWidth="1"/>
    <col min="10" max="10" width="13.125" style="63" customWidth="1"/>
    <col min="11" max="16384" width="9.125" style="63" customWidth="1"/>
  </cols>
  <sheetData>
    <row r="1" spans="1:10" s="156" customFormat="1" ht="15.75">
      <c r="A1" s="11"/>
      <c r="B1" s="11"/>
      <c r="C1" s="24"/>
      <c r="D1" s="155"/>
      <c r="E1" s="155"/>
      <c r="F1" s="155"/>
      <c r="G1" s="155"/>
      <c r="H1" s="244" t="s">
        <v>160</v>
      </c>
      <c r="I1" s="244"/>
      <c r="J1" s="244"/>
    </row>
    <row r="2" spans="1:10" s="156" customFormat="1" ht="15.75">
      <c r="A2" s="11"/>
      <c r="B2" s="11"/>
      <c r="C2" s="24"/>
      <c r="D2" s="155"/>
      <c r="E2" s="155"/>
      <c r="F2" s="155"/>
      <c r="G2" s="155"/>
      <c r="H2" s="245" t="s">
        <v>163</v>
      </c>
      <c r="I2" s="245"/>
      <c r="J2" s="245"/>
    </row>
    <row r="3" spans="1:10" s="156" customFormat="1" ht="15.75">
      <c r="A3" s="11"/>
      <c r="B3" s="11"/>
      <c r="C3" s="24"/>
      <c r="D3" s="155"/>
      <c r="E3" s="155"/>
      <c r="F3" s="155"/>
      <c r="G3" s="155"/>
      <c r="H3" s="244" t="s">
        <v>164</v>
      </c>
      <c r="I3" s="244"/>
      <c r="J3" s="244"/>
    </row>
    <row r="4" spans="1:9" s="156" customFormat="1" ht="15.75">
      <c r="A4" s="11"/>
      <c r="B4" s="11"/>
      <c r="C4" s="24"/>
      <c r="D4" s="155"/>
      <c r="E4" s="157"/>
      <c r="F4" s="157"/>
      <c r="G4" s="157"/>
      <c r="H4" s="157"/>
      <c r="I4" s="13"/>
    </row>
    <row r="5" spans="1:10" s="158" customFormat="1" ht="15.75">
      <c r="A5" s="246" t="s">
        <v>245</v>
      </c>
      <c r="B5" s="246"/>
      <c r="C5" s="246"/>
      <c r="D5" s="246"/>
      <c r="E5" s="246"/>
      <c r="F5" s="246"/>
      <c r="G5" s="246"/>
      <c r="H5" s="246"/>
      <c r="I5" s="246"/>
      <c r="J5" s="246"/>
    </row>
    <row r="6" spans="1:8" s="156" customFormat="1" ht="15.75">
      <c r="A6" s="12"/>
      <c r="B6" s="12"/>
      <c r="C6" s="159"/>
      <c r="D6" s="159"/>
      <c r="E6" s="159"/>
      <c r="F6" s="160"/>
      <c r="G6" s="159"/>
      <c r="H6" s="161"/>
    </row>
    <row r="7" spans="1:10" s="156" customFormat="1" ht="15">
      <c r="A7" s="11"/>
      <c r="B7" s="11"/>
      <c r="C7" s="24"/>
      <c r="D7" s="24"/>
      <c r="E7" s="24"/>
      <c r="F7" s="162"/>
      <c r="G7" s="24"/>
      <c r="H7" s="163"/>
      <c r="I7" s="243" t="s">
        <v>165</v>
      </c>
      <c r="J7" s="243"/>
    </row>
    <row r="8" spans="1:10" s="165" customFormat="1" ht="28.5">
      <c r="A8" s="54"/>
      <c r="B8" s="68" t="s">
        <v>1</v>
      </c>
      <c r="C8" s="68" t="s">
        <v>2</v>
      </c>
      <c r="D8" s="54" t="s">
        <v>102</v>
      </c>
      <c r="E8" s="54" t="s">
        <v>103</v>
      </c>
      <c r="F8" s="54" t="s">
        <v>135</v>
      </c>
      <c r="G8" s="54" t="s">
        <v>105</v>
      </c>
      <c r="H8" s="164" t="s">
        <v>240</v>
      </c>
      <c r="I8" s="164" t="s">
        <v>246</v>
      </c>
      <c r="J8" s="164" t="s">
        <v>168</v>
      </c>
    </row>
    <row r="9" spans="1:10" ht="15">
      <c r="A9" s="1" t="s">
        <v>3</v>
      </c>
      <c r="B9" s="1" t="s">
        <v>4</v>
      </c>
      <c r="C9" s="1" t="s">
        <v>5</v>
      </c>
      <c r="D9" s="1" t="s">
        <v>6</v>
      </c>
      <c r="E9" s="1" t="s">
        <v>7</v>
      </c>
      <c r="F9" s="1" t="s">
        <v>8</v>
      </c>
      <c r="G9" s="1" t="s">
        <v>9</v>
      </c>
      <c r="H9" s="1" t="s">
        <v>150</v>
      </c>
      <c r="I9" s="1" t="s">
        <v>169</v>
      </c>
      <c r="J9" s="1" t="s">
        <v>10</v>
      </c>
    </row>
    <row r="10" spans="1:10" s="120" customFormat="1" ht="42.75">
      <c r="A10" s="54" t="s">
        <v>13</v>
      </c>
      <c r="B10" s="55" t="str">
        <f>'Ведомст.2017'!B12</f>
        <v>АДМИНИСТРАЦИЯ МУНИЦИПАЛЬНОГО ОБРАЗОВАНИЯ КОВАРДИЦКОЕ МУРОМСКОГО РАЙОНА  - ВСЕГО</v>
      </c>
      <c r="C10" s="73">
        <v>403</v>
      </c>
      <c r="D10" s="74"/>
      <c r="E10" s="74"/>
      <c r="F10" s="75"/>
      <c r="G10" s="74"/>
      <c r="H10" s="109">
        <f>H11+H111+H119</f>
        <v>39734.5409</v>
      </c>
      <c r="I10" s="109">
        <f>I11+I111+I119</f>
        <v>37739.133180000004</v>
      </c>
      <c r="J10" s="170">
        <f aca="true" t="shared" si="0" ref="J10:J41">I10/H10*100</f>
        <v>94.97815332754985</v>
      </c>
    </row>
    <row r="11" spans="1:10" ht="15.75">
      <c r="A11" s="54" t="s">
        <v>14</v>
      </c>
      <c r="B11" s="55" t="str">
        <f>'Ведомст.2017'!B13</f>
        <v>Администрация муниципального образования</v>
      </c>
      <c r="C11" s="73">
        <v>403</v>
      </c>
      <c r="D11" s="74"/>
      <c r="E11" s="74"/>
      <c r="F11" s="75"/>
      <c r="G11" s="74"/>
      <c r="H11" s="109">
        <f>H12+H38+H45+H54+H59+H84+H89+H106+H95+H100</f>
        <v>18482.040900000004</v>
      </c>
      <c r="I11" s="109">
        <f>I12+I38+I45+I54+I59+I84+I89+I106+I95+I100</f>
        <v>17726.583000000002</v>
      </c>
      <c r="J11" s="170">
        <f t="shared" si="0"/>
        <v>95.9124757699243</v>
      </c>
    </row>
    <row r="12" spans="1:12" ht="15.75">
      <c r="A12" s="56"/>
      <c r="B12" s="55" t="str">
        <f>'Ведомст.2017'!B14</f>
        <v>Общегосударственные вопросы</v>
      </c>
      <c r="C12" s="73">
        <v>403</v>
      </c>
      <c r="D12" s="76" t="s">
        <v>16</v>
      </c>
      <c r="E12" s="76"/>
      <c r="F12" s="77"/>
      <c r="G12" s="76"/>
      <c r="H12" s="110">
        <f>H13+H19+H24+H29</f>
        <v>2873.5000000000005</v>
      </c>
      <c r="I12" s="110">
        <f>I13+I19+I24+I29</f>
        <v>2670.7299300000004</v>
      </c>
      <c r="J12" s="170">
        <f t="shared" si="0"/>
        <v>92.94344631981903</v>
      </c>
      <c r="L12" s="174">
        <f>H12-'Ведомст.2017'!H14</f>
        <v>0</v>
      </c>
    </row>
    <row r="13" spans="1:10" s="121" customFormat="1" ht="60">
      <c r="A13" s="4"/>
      <c r="B13" s="3" t="str">
        <f>'Ведомст.2017'!B15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C13" s="78">
        <v>403</v>
      </c>
      <c r="D13" s="79" t="s">
        <v>16</v>
      </c>
      <c r="E13" s="79" t="s">
        <v>19</v>
      </c>
      <c r="F13" s="80"/>
      <c r="G13" s="79"/>
      <c r="H13" s="111">
        <f>H14</f>
        <v>2121.0000000000005</v>
      </c>
      <c r="I13" s="111">
        <f>I14</f>
        <v>2018.2699300000002</v>
      </c>
      <c r="J13" s="168">
        <f t="shared" si="0"/>
        <v>95.15652663837811</v>
      </c>
    </row>
    <row r="14" spans="1:10" s="122" customFormat="1" ht="30">
      <c r="A14" s="59"/>
      <c r="B14" s="60" t="str">
        <f>'Ведомст.2017'!B16</f>
        <v>Непрограммные расходы органов местного самоуправления</v>
      </c>
      <c r="C14" s="81">
        <v>403</v>
      </c>
      <c r="D14" s="82" t="s">
        <v>16</v>
      </c>
      <c r="E14" s="82" t="s">
        <v>19</v>
      </c>
      <c r="F14" s="83" t="s">
        <v>111</v>
      </c>
      <c r="G14" s="82"/>
      <c r="H14" s="112">
        <f>H15</f>
        <v>2121.0000000000005</v>
      </c>
      <c r="I14" s="112">
        <f>I15</f>
        <v>2018.2699300000002</v>
      </c>
      <c r="J14" s="169">
        <f t="shared" si="0"/>
        <v>95.15652663837811</v>
      </c>
    </row>
    <row r="15" spans="1:10" s="122" customFormat="1" ht="15.75">
      <c r="A15" s="59"/>
      <c r="B15" s="60" t="str">
        <f>'Ведомст.2017'!B17</f>
        <v>Иные непрограммные расходы</v>
      </c>
      <c r="C15" s="81">
        <v>403</v>
      </c>
      <c r="D15" s="82" t="s">
        <v>16</v>
      </c>
      <c r="E15" s="82" t="s">
        <v>19</v>
      </c>
      <c r="F15" s="83" t="s">
        <v>112</v>
      </c>
      <c r="G15" s="82"/>
      <c r="H15" s="112">
        <f>H16+H17+H18</f>
        <v>2121.0000000000005</v>
      </c>
      <c r="I15" s="112">
        <f>I16+I17+I18</f>
        <v>2018.2699300000002</v>
      </c>
      <c r="J15" s="169">
        <f t="shared" si="0"/>
        <v>95.15652663837811</v>
      </c>
    </row>
    <row r="16" spans="1:10" ht="90">
      <c r="A16" s="56"/>
      <c r="B16" s="62" t="str">
        <f>'Ведомст.2017'!B18</f>
        <v>Расходы на выплаты по оплате труда работников муниципальных органов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C16" s="84">
        <f>'Ведомст.2017'!C18</f>
        <v>403</v>
      </c>
      <c r="D16" s="84" t="str">
        <f>'Ведомст.2017'!D18</f>
        <v>01</v>
      </c>
      <c r="E16" s="84" t="str">
        <f>'Ведомст.2017'!E18</f>
        <v>04</v>
      </c>
      <c r="F16" s="84" t="str">
        <f>'Ведомст.2017'!F18</f>
        <v>99 9 00 00110</v>
      </c>
      <c r="G16" s="84" t="str">
        <f>'Ведомст.2017'!G18</f>
        <v>100</v>
      </c>
      <c r="H16" s="166">
        <f>'Ведомст.2017'!H18</f>
        <v>1972.4</v>
      </c>
      <c r="I16" s="113">
        <f>1522.45835+448.51158</f>
        <v>1970.9699300000002</v>
      </c>
      <c r="J16" s="167">
        <f t="shared" si="0"/>
        <v>99.92749594402758</v>
      </c>
    </row>
    <row r="17" spans="1:10" ht="30">
      <c r="A17" s="56"/>
      <c r="B17" s="62" t="str">
        <f>'Ведомст.2017'!B19</f>
        <v>Расходы на обеспечение функций муниципальных органов (Иные бюджетные ассигнования)</v>
      </c>
      <c r="C17" s="84">
        <f>'Ведомст.2017'!C19</f>
        <v>403</v>
      </c>
      <c r="D17" s="84" t="str">
        <f>'Ведомст.2017'!D19</f>
        <v>01</v>
      </c>
      <c r="E17" s="84" t="str">
        <f>'Ведомст.2017'!E19</f>
        <v>04</v>
      </c>
      <c r="F17" s="84" t="str">
        <f>'Ведомст.2017'!F19</f>
        <v>99 9 00 00190</v>
      </c>
      <c r="G17" s="84" t="str">
        <f>'Ведомст.2017'!G19</f>
        <v>200</v>
      </c>
      <c r="H17" s="166">
        <f>'Ведомст.2017'!H19</f>
        <v>101.3</v>
      </c>
      <c r="I17" s="113"/>
      <c r="J17" s="167">
        <f t="shared" si="0"/>
        <v>0</v>
      </c>
    </row>
    <row r="18" spans="1:10" ht="150">
      <c r="A18" s="56"/>
      <c r="B18" s="62" t="str">
        <f>'Ведомст.2017'!B20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C18" s="84">
        <f>'Ведомст.2017'!C20</f>
        <v>403</v>
      </c>
      <c r="D18" s="84" t="str">
        <f>'Ведомст.2017'!D20</f>
        <v>01</v>
      </c>
      <c r="E18" s="84" t="str">
        <f>'Ведомст.2017'!E20</f>
        <v>04</v>
      </c>
      <c r="F18" s="84" t="str">
        <f>'Ведомст.2017'!F20</f>
        <v>99 9 00 86040</v>
      </c>
      <c r="G18" s="84" t="str">
        <f>'Ведомст.2017'!G20</f>
        <v>500</v>
      </c>
      <c r="H18" s="166">
        <f>'Ведомст.2017'!H20</f>
        <v>47.3</v>
      </c>
      <c r="I18" s="113">
        <v>47.3</v>
      </c>
      <c r="J18" s="167">
        <f t="shared" si="0"/>
        <v>100</v>
      </c>
    </row>
    <row r="19" spans="1:10" s="121" customFormat="1" ht="45">
      <c r="A19" s="58"/>
      <c r="B19" s="3" t="str">
        <f>'Ведомст.2017'!B21</f>
        <v>Обеспечение деятельности финансовых, налоговых и таможенных органов и органов финансового (финансово-бюджетного) надзора</v>
      </c>
      <c r="C19" s="78">
        <v>403</v>
      </c>
      <c r="D19" s="89" t="s">
        <v>16</v>
      </c>
      <c r="E19" s="89" t="s">
        <v>21</v>
      </c>
      <c r="F19" s="90"/>
      <c r="G19" s="89"/>
      <c r="H19" s="111">
        <f aca="true" t="shared" si="1" ref="H19:I22">H20</f>
        <v>437</v>
      </c>
      <c r="I19" s="111">
        <f t="shared" si="1"/>
        <v>437</v>
      </c>
      <c r="J19" s="168">
        <f t="shared" si="0"/>
        <v>100</v>
      </c>
    </row>
    <row r="20" spans="1:10" s="122" customFormat="1" ht="45">
      <c r="A20" s="59"/>
      <c r="B20" s="60" t="str">
        <f>'Ведомст.2017'!B22</f>
        <v>Муниципальная программа «Управление муниципальными финансами муниципального образования Ковардицкое на 2016-2020 годы»</v>
      </c>
      <c r="C20" s="81">
        <v>403</v>
      </c>
      <c r="D20" s="82" t="s">
        <v>16</v>
      </c>
      <c r="E20" s="82" t="s">
        <v>21</v>
      </c>
      <c r="F20" s="83" t="s">
        <v>38</v>
      </c>
      <c r="G20" s="82"/>
      <c r="H20" s="112">
        <f t="shared" si="1"/>
        <v>437</v>
      </c>
      <c r="I20" s="112">
        <f t="shared" si="1"/>
        <v>437</v>
      </c>
      <c r="J20" s="169">
        <f t="shared" si="0"/>
        <v>100</v>
      </c>
    </row>
    <row r="21" spans="1:10" s="122" customFormat="1" ht="45">
      <c r="A21" s="59"/>
      <c r="B21" s="60" t="str">
        <f>'Ведомст.2017'!B23</f>
        <v>Подпрограмма «Повышение эффективности бюджетных расходов муниципального образования Ковардицкое на 2016-2020 годы»</v>
      </c>
      <c r="C21" s="81">
        <v>403</v>
      </c>
      <c r="D21" s="82" t="s">
        <v>16</v>
      </c>
      <c r="E21" s="82" t="s">
        <v>21</v>
      </c>
      <c r="F21" s="83" t="s">
        <v>113</v>
      </c>
      <c r="G21" s="82"/>
      <c r="H21" s="112">
        <f t="shared" si="1"/>
        <v>437</v>
      </c>
      <c r="I21" s="112">
        <f t="shared" si="1"/>
        <v>437</v>
      </c>
      <c r="J21" s="169">
        <f t="shared" si="0"/>
        <v>100</v>
      </c>
    </row>
    <row r="22" spans="1:10" s="122" customFormat="1" ht="30">
      <c r="A22" s="59"/>
      <c r="B22" s="60" t="str">
        <f>'Ведомст.2017'!B24</f>
        <v>Основное мероприятие «Обеспечение качественного управления финансами муниципального образования»</v>
      </c>
      <c r="C22" s="81">
        <v>403</v>
      </c>
      <c r="D22" s="82" t="s">
        <v>16</v>
      </c>
      <c r="E22" s="82" t="s">
        <v>21</v>
      </c>
      <c r="F22" s="83" t="s">
        <v>134</v>
      </c>
      <c r="G22" s="82"/>
      <c r="H22" s="112">
        <f t="shared" si="1"/>
        <v>437</v>
      </c>
      <c r="I22" s="112">
        <f t="shared" si="1"/>
        <v>437</v>
      </c>
      <c r="J22" s="169">
        <f t="shared" si="0"/>
        <v>100</v>
      </c>
    </row>
    <row r="23" spans="1:10" ht="120">
      <c r="A23" s="1"/>
      <c r="B23" s="62" t="str">
        <f>'Ведомст.2017'!B25</f>
        <v>Иные межбюджетные трансферты передаваемые бюджету Муромского района из бюджета Ковардицкого сельского поселения на мероприятия в части составления и рассмотрения проекта бюджета поселения, утверждения и исполнения бюджета поселения, осуществления контроля за его исполнением, составления и утверждения отчета об исполнении бюджета поселения (Межбюджетные трансферты)</v>
      </c>
      <c r="C23" s="84">
        <f>'Ведомст.2017'!C25</f>
        <v>403</v>
      </c>
      <c r="D23" s="84" t="str">
        <f>'Ведомст.2017'!D25</f>
        <v>01</v>
      </c>
      <c r="E23" s="84" t="str">
        <f>'Ведомст.2017'!E25</f>
        <v>06</v>
      </c>
      <c r="F23" s="84" t="str">
        <f>'Ведомст.2017'!F25</f>
        <v>08 2 01 86010</v>
      </c>
      <c r="G23" s="84" t="str">
        <f>'Ведомст.2017'!G25</f>
        <v>500</v>
      </c>
      <c r="H23" s="166">
        <f>'Ведомст.2017'!H25</f>
        <v>437</v>
      </c>
      <c r="I23" s="113">
        <v>437</v>
      </c>
      <c r="J23" s="167">
        <f t="shared" si="0"/>
        <v>100</v>
      </c>
    </row>
    <row r="24" spans="1:10" s="121" customFormat="1" ht="15.75">
      <c r="A24" s="4"/>
      <c r="B24" s="3" t="str">
        <f>'Ведомст.2017'!B26</f>
        <v>Резервные фонды</v>
      </c>
      <c r="C24" s="78">
        <v>403</v>
      </c>
      <c r="D24" s="79" t="s">
        <v>16</v>
      </c>
      <c r="E24" s="79" t="s">
        <v>11</v>
      </c>
      <c r="F24" s="80"/>
      <c r="G24" s="79"/>
      <c r="H24" s="111">
        <f>H25</f>
        <v>100</v>
      </c>
      <c r="I24" s="111"/>
      <c r="J24" s="168"/>
    </row>
    <row r="25" spans="1:10" s="122" customFormat="1" ht="30">
      <c r="A25" s="59"/>
      <c r="B25" s="60" t="str">
        <f>'Ведомст.2017'!B27</f>
        <v>Непрограммные расходы органов местного самоуправления</v>
      </c>
      <c r="C25" s="81">
        <v>403</v>
      </c>
      <c r="D25" s="82" t="s">
        <v>16</v>
      </c>
      <c r="E25" s="82" t="s">
        <v>11</v>
      </c>
      <c r="F25" s="83" t="s">
        <v>111</v>
      </c>
      <c r="G25" s="82"/>
      <c r="H25" s="112">
        <f>H26</f>
        <v>100</v>
      </c>
      <c r="I25" s="112"/>
      <c r="J25" s="169"/>
    </row>
    <row r="26" spans="1:10" s="122" customFormat="1" ht="15.75">
      <c r="A26" s="59"/>
      <c r="B26" s="60" t="str">
        <f>'Ведомст.2017'!B28</f>
        <v>Иные непрограммные расходы</v>
      </c>
      <c r="C26" s="81">
        <v>403</v>
      </c>
      <c r="D26" s="82" t="s">
        <v>16</v>
      </c>
      <c r="E26" s="82" t="s">
        <v>11</v>
      </c>
      <c r="F26" s="83" t="s">
        <v>114</v>
      </c>
      <c r="G26" s="82"/>
      <c r="H26" s="112">
        <f>H27+H28</f>
        <v>100</v>
      </c>
      <c r="I26" s="112"/>
      <c r="J26" s="169"/>
    </row>
    <row r="27" spans="1:10" ht="30">
      <c r="A27" s="56"/>
      <c r="B27" s="62" t="str">
        <f>'Ведомст.2017'!B29</f>
        <v>Резервный фонд администрации муниципального образования Ковардицкое (Иные бюджетные ассигнования)</v>
      </c>
      <c r="C27" s="84">
        <f>'Ведомст.2017'!C29</f>
        <v>403</v>
      </c>
      <c r="D27" s="84" t="str">
        <f>'Ведомст.2017'!D29</f>
        <v>01</v>
      </c>
      <c r="E27" s="84" t="str">
        <f>'Ведомст.2017'!E29</f>
        <v>11</v>
      </c>
      <c r="F27" s="84" t="str">
        <f>'Ведомст.2017'!F29</f>
        <v>99 9 00 21300</v>
      </c>
      <c r="G27" s="84" t="str">
        <f>'Ведомст.2017'!G29</f>
        <v>800</v>
      </c>
      <c r="H27" s="166">
        <f>'Ведомст.2017'!H29</f>
        <v>50</v>
      </c>
      <c r="I27" s="113"/>
      <c r="J27" s="167"/>
    </row>
    <row r="28" spans="1:10" ht="45">
      <c r="A28" s="56"/>
      <c r="B28" s="62" t="str">
        <f>'Ведомст.2017'!B30</f>
        <v>Резерв финансовых и материальных ресурсов для ликвидации чрезвычайных ситуаций природного и техногенного характера (Иные бюджетные ассигнования)</v>
      </c>
      <c r="C28" s="84">
        <f>'Ведомст.2017'!C30</f>
        <v>403</v>
      </c>
      <c r="D28" s="84" t="str">
        <f>'Ведомст.2017'!D30</f>
        <v>01</v>
      </c>
      <c r="E28" s="84" t="str">
        <f>'Ведомст.2017'!E30</f>
        <v>11</v>
      </c>
      <c r="F28" s="84" t="str">
        <f>'Ведомст.2017'!F30</f>
        <v>99 9 00 21310</v>
      </c>
      <c r="G28" s="84" t="str">
        <f>'Ведомст.2017'!G30</f>
        <v>800</v>
      </c>
      <c r="H28" s="166">
        <f>'Ведомст.2017'!H30</f>
        <v>50</v>
      </c>
      <c r="I28" s="113"/>
      <c r="J28" s="167"/>
    </row>
    <row r="29" spans="1:10" s="121" customFormat="1" ht="15.75">
      <c r="A29" s="4"/>
      <c r="B29" s="3" t="str">
        <f>'Ведомст.2017'!B31</f>
        <v>Другие общегосударственные вопросы</v>
      </c>
      <c r="C29" s="78">
        <v>403</v>
      </c>
      <c r="D29" s="89" t="s">
        <v>16</v>
      </c>
      <c r="E29" s="89" t="s">
        <v>24</v>
      </c>
      <c r="F29" s="90"/>
      <c r="G29" s="89"/>
      <c r="H29" s="111">
        <f>H30+H35</f>
        <v>215.5</v>
      </c>
      <c r="I29" s="111">
        <f>I30+I35</f>
        <v>215.45999999999998</v>
      </c>
      <c r="J29" s="168">
        <f t="shared" si="0"/>
        <v>99.9814385150812</v>
      </c>
    </row>
    <row r="30" spans="1:10" s="122" customFormat="1" ht="45">
      <c r="A30" s="59"/>
      <c r="B30" s="60" t="str">
        <f>'Ведомст.2017'!B32</f>
        <v>Муниципальная программа «Управление муниципальным имуществом муниципального образования Ковардицкое на 2016-2020 годы»</v>
      </c>
      <c r="C30" s="81">
        <v>403</v>
      </c>
      <c r="D30" s="91" t="s">
        <v>16</v>
      </c>
      <c r="E30" s="91" t="s">
        <v>24</v>
      </c>
      <c r="F30" s="92" t="s">
        <v>110</v>
      </c>
      <c r="G30" s="91"/>
      <c r="H30" s="112">
        <f>H31</f>
        <v>127.8</v>
      </c>
      <c r="I30" s="112">
        <f>I31</f>
        <v>127.75999999999999</v>
      </c>
      <c r="J30" s="169">
        <f t="shared" si="0"/>
        <v>99.96870109546165</v>
      </c>
    </row>
    <row r="31" spans="1:10" s="122" customFormat="1" ht="30">
      <c r="A31" s="59"/>
      <c r="B31" s="60" t="str">
        <f>'Ведомст.2017'!B33</f>
        <v>Основное мероприятие «Обеспечение эффективного управления муниципальным имуществом»</v>
      </c>
      <c r="C31" s="81">
        <v>403</v>
      </c>
      <c r="D31" s="91" t="s">
        <v>16</v>
      </c>
      <c r="E31" s="91" t="s">
        <v>24</v>
      </c>
      <c r="F31" s="92" t="s">
        <v>115</v>
      </c>
      <c r="G31" s="91"/>
      <c r="H31" s="112">
        <f>SUM(H32:H34)</f>
        <v>127.8</v>
      </c>
      <c r="I31" s="112">
        <f>SUM(I32:I34)</f>
        <v>127.75999999999999</v>
      </c>
      <c r="J31" s="169">
        <f t="shared" si="0"/>
        <v>99.96870109546165</v>
      </c>
    </row>
    <row r="32" spans="1:10" ht="60">
      <c r="A32" s="56"/>
      <c r="B32" s="62" t="str">
        <f>'Ведомст.2017'!B34</f>
        <v>Оценка недвижимости, признание прав и регулирование отношений по государственной и муниципальной собственности  (Закупка товаров, работ и услуг для обеспечения государственных (муниципальных) нужд)</v>
      </c>
      <c r="C32" s="84">
        <f>'Ведомст.2017'!C34</f>
        <v>403</v>
      </c>
      <c r="D32" s="84" t="str">
        <f>'Ведомст.2017'!D34</f>
        <v>01</v>
      </c>
      <c r="E32" s="84" t="str">
        <f>'Ведомст.2017'!E34</f>
        <v>13</v>
      </c>
      <c r="F32" s="84" t="str">
        <f>'Ведомст.2017'!F34</f>
        <v>07 0 01 22310</v>
      </c>
      <c r="G32" s="84" t="str">
        <f>'Ведомст.2017'!G34</f>
        <v>200</v>
      </c>
      <c r="H32" s="166">
        <f>'Ведомст.2017'!H34</f>
        <v>76.8</v>
      </c>
      <c r="I32" s="113">
        <v>76.8</v>
      </c>
      <c r="J32" s="167">
        <f t="shared" si="0"/>
        <v>100</v>
      </c>
    </row>
    <row r="33" spans="1:10" ht="45">
      <c r="A33" s="56"/>
      <c r="B33" s="62" t="str">
        <f>'Ведомст.2017'!B35</f>
        <v>Оценка недвижимости, признание прав и регулирование отношений по государственной и муниципальной собственности  (Иные бюджетные ассигнования)</v>
      </c>
      <c r="C33" s="84">
        <f>'Ведомст.2017'!C35</f>
        <v>403</v>
      </c>
      <c r="D33" s="84" t="str">
        <f>'Ведомст.2017'!D35</f>
        <v>01</v>
      </c>
      <c r="E33" s="84" t="str">
        <f>'Ведомст.2017'!E35</f>
        <v>13</v>
      </c>
      <c r="F33" s="84" t="str">
        <f>'Ведомст.2017'!F35</f>
        <v>07 0 01 22310</v>
      </c>
      <c r="G33" s="84" t="str">
        <f>'Ведомст.2017'!G35</f>
        <v>800</v>
      </c>
      <c r="H33" s="166">
        <f>'Ведомст.2017'!H35</f>
        <v>11</v>
      </c>
      <c r="I33" s="113">
        <f>0.2+10.76</f>
        <v>10.959999999999999</v>
      </c>
      <c r="J33" s="167">
        <f t="shared" si="0"/>
        <v>99.63636363636363</v>
      </c>
    </row>
    <row r="34" spans="1:10" ht="75">
      <c r="A34" s="56"/>
      <c r="B34" s="62" t="str">
        <f>'Ведомст.2017'!B36</f>
        <v>Осуществление постановки на кадастровый учет земельных участков, расположенных под объектами, находящимися в муниципальной собственности муниципального образования Ковардицкое (Закупка товаров, работ и услуг для обеспечения государственных (муниципальных) нужд) </v>
      </c>
      <c r="C34" s="84">
        <f>'Ведомст.2017'!C36</f>
        <v>403</v>
      </c>
      <c r="D34" s="84" t="str">
        <f>'Ведомст.2017'!D36</f>
        <v>01</v>
      </c>
      <c r="E34" s="84" t="str">
        <f>'Ведомст.2017'!E36</f>
        <v>13</v>
      </c>
      <c r="F34" s="84" t="str">
        <f>'Ведомст.2017'!F36</f>
        <v>07 0 01 22410</v>
      </c>
      <c r="G34" s="84" t="str">
        <f>'Ведомст.2017'!G36</f>
        <v>200</v>
      </c>
      <c r="H34" s="166">
        <f>'Ведомст.2017'!H36</f>
        <v>40</v>
      </c>
      <c r="I34" s="113">
        <v>40</v>
      </c>
      <c r="J34" s="167">
        <f>I34/H34*100</f>
        <v>100</v>
      </c>
    </row>
    <row r="35" spans="1:10" s="122" customFormat="1" ht="30">
      <c r="A35" s="61"/>
      <c r="B35" s="60" t="str">
        <f>'Ведомст.2017'!B37</f>
        <v>Непрограммные расходы органов местного самоуправления</v>
      </c>
      <c r="C35" s="81">
        <v>403</v>
      </c>
      <c r="D35" s="91" t="s">
        <v>16</v>
      </c>
      <c r="E35" s="91" t="s">
        <v>24</v>
      </c>
      <c r="F35" s="92" t="s">
        <v>125</v>
      </c>
      <c r="G35" s="91"/>
      <c r="H35" s="114">
        <f>H37</f>
        <v>87.7</v>
      </c>
      <c r="I35" s="114">
        <f>I37</f>
        <v>87.7</v>
      </c>
      <c r="J35" s="169">
        <f t="shared" si="0"/>
        <v>100</v>
      </c>
    </row>
    <row r="36" spans="1:10" s="122" customFormat="1" ht="15.75">
      <c r="A36" s="61"/>
      <c r="B36" s="60" t="str">
        <f>'Ведомст.2017'!B38</f>
        <v>Иные непрограммные расходы</v>
      </c>
      <c r="C36" s="81">
        <v>403</v>
      </c>
      <c r="D36" s="91" t="s">
        <v>16</v>
      </c>
      <c r="E36" s="91" t="s">
        <v>24</v>
      </c>
      <c r="F36" s="92" t="s">
        <v>114</v>
      </c>
      <c r="G36" s="91"/>
      <c r="H36" s="114">
        <f>H37</f>
        <v>87.7</v>
      </c>
      <c r="I36" s="114">
        <f>I37</f>
        <v>87.7</v>
      </c>
      <c r="J36" s="169">
        <f t="shared" si="0"/>
        <v>100</v>
      </c>
    </row>
    <row r="37" spans="1:10" ht="150">
      <c r="A37" s="1"/>
      <c r="B37" s="62" t="str">
        <f>'Ведомст.2017'!B39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C37" s="84">
        <f>'Ведомст.2017'!C39</f>
        <v>403</v>
      </c>
      <c r="D37" s="84" t="str">
        <f>'Ведомст.2017'!D39</f>
        <v>01</v>
      </c>
      <c r="E37" s="84" t="str">
        <f>'Ведомст.2017'!E39</f>
        <v>13</v>
      </c>
      <c r="F37" s="84" t="str">
        <f>'Ведомст.2017'!F39</f>
        <v>99 9 00 86040</v>
      </c>
      <c r="G37" s="84" t="str">
        <f>'Ведомст.2017'!G39</f>
        <v>500</v>
      </c>
      <c r="H37" s="166">
        <f>'Ведомст.2017'!H39</f>
        <v>87.7</v>
      </c>
      <c r="I37" s="113">
        <v>87.7</v>
      </c>
      <c r="J37" s="167">
        <f t="shared" si="0"/>
        <v>100</v>
      </c>
    </row>
    <row r="38" spans="1:10" ht="15.75">
      <c r="A38" s="59"/>
      <c r="B38" s="55" t="str">
        <f>'Ведомст.2017'!B40</f>
        <v>Национальная оборона</v>
      </c>
      <c r="C38" s="73">
        <v>403</v>
      </c>
      <c r="D38" s="76" t="s">
        <v>17</v>
      </c>
      <c r="E38" s="76"/>
      <c r="F38" s="77"/>
      <c r="G38" s="76"/>
      <c r="H38" s="110">
        <f aca="true" t="shared" si="2" ref="H38:I41">H39</f>
        <v>318.7</v>
      </c>
      <c r="I38" s="110">
        <f t="shared" si="2"/>
        <v>318.7</v>
      </c>
      <c r="J38" s="170">
        <f t="shared" si="0"/>
        <v>100</v>
      </c>
    </row>
    <row r="39" spans="1:10" s="121" customFormat="1" ht="15.75">
      <c r="A39" s="4"/>
      <c r="B39" s="3" t="str">
        <f>'Ведомст.2017'!B41</f>
        <v>Мобилизационная и вневойсковая подготовка</v>
      </c>
      <c r="C39" s="78">
        <v>403</v>
      </c>
      <c r="D39" s="89" t="s">
        <v>17</v>
      </c>
      <c r="E39" s="89" t="s">
        <v>27</v>
      </c>
      <c r="F39" s="90"/>
      <c r="G39" s="89"/>
      <c r="H39" s="111">
        <f t="shared" si="2"/>
        <v>318.7</v>
      </c>
      <c r="I39" s="111">
        <f t="shared" si="2"/>
        <v>318.7</v>
      </c>
      <c r="J39" s="168">
        <f t="shared" si="0"/>
        <v>100</v>
      </c>
    </row>
    <row r="40" spans="1:10" s="122" customFormat="1" ht="45">
      <c r="A40" s="59"/>
      <c r="B40" s="60" t="str">
        <f>'Ведомст.2017'!B42</f>
        <v>Муниципальная программа «Управление муниципальными финансами муниципального образования Ковардицкое на 2016-2020 годы»</v>
      </c>
      <c r="C40" s="81">
        <v>403</v>
      </c>
      <c r="D40" s="91" t="s">
        <v>17</v>
      </c>
      <c r="E40" s="91" t="s">
        <v>27</v>
      </c>
      <c r="F40" s="92" t="s">
        <v>38</v>
      </c>
      <c r="G40" s="91"/>
      <c r="H40" s="112">
        <f t="shared" si="2"/>
        <v>318.7</v>
      </c>
      <c r="I40" s="112">
        <f t="shared" si="2"/>
        <v>318.7</v>
      </c>
      <c r="J40" s="169">
        <f t="shared" si="0"/>
        <v>100</v>
      </c>
    </row>
    <row r="41" spans="1:10" s="122" customFormat="1" ht="75">
      <c r="A41" s="59"/>
      <c r="B41" s="60" t="str">
        <f>'Ведомст.2017'!B43</f>
        <v>Подпрограмма «Повышение эффективности бюджетных расходов на содержание органов местного самоуправления и на осуществление первичного воинского учета в муниципальном образовании Ковардицкое»</v>
      </c>
      <c r="C41" s="81">
        <v>403</v>
      </c>
      <c r="D41" s="91" t="s">
        <v>17</v>
      </c>
      <c r="E41" s="91" t="s">
        <v>27</v>
      </c>
      <c r="F41" s="92" t="s">
        <v>116</v>
      </c>
      <c r="G41" s="91"/>
      <c r="H41" s="112">
        <f t="shared" si="2"/>
        <v>318.7</v>
      </c>
      <c r="I41" s="112">
        <f t="shared" si="2"/>
        <v>318.7</v>
      </c>
      <c r="J41" s="169">
        <f t="shared" si="0"/>
        <v>100</v>
      </c>
    </row>
    <row r="42" spans="1:10" s="122" customFormat="1" ht="60">
      <c r="A42" s="59"/>
      <c r="B42" s="60" t="str">
        <f>'Ведомст.2017'!B44</f>
        <v>Основное мероприятие «Мониторинг расходов на оплату труда работников, осуществляющих полномочия по первичному воинскому учету на территориях, где отсутствуют военные комиссариаты»</v>
      </c>
      <c r="C42" s="81">
        <v>403</v>
      </c>
      <c r="D42" s="91" t="s">
        <v>17</v>
      </c>
      <c r="E42" s="91" t="s">
        <v>27</v>
      </c>
      <c r="F42" s="92" t="s">
        <v>117</v>
      </c>
      <c r="G42" s="91"/>
      <c r="H42" s="112">
        <f>H43+H44</f>
        <v>318.7</v>
      </c>
      <c r="I42" s="112">
        <f>I43+I44</f>
        <v>318.7</v>
      </c>
      <c r="J42" s="169">
        <f aca="true" t="shared" si="3" ref="J42:J67">I42/H42*100</f>
        <v>100</v>
      </c>
    </row>
    <row r="43" spans="1:10" ht="90">
      <c r="A43" s="56"/>
      <c r="B43" s="62" t="str">
        <f>'Ведомст.2017'!B45</f>
        <v>Осуществление первичного воинского учета на территориях, где отсутствуют военные комиссариаты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C43" s="84">
        <f>'Ведомст.2017'!C45</f>
        <v>403</v>
      </c>
      <c r="D43" s="84" t="str">
        <f>'Ведомст.2017'!D45</f>
        <v>02</v>
      </c>
      <c r="E43" s="84" t="str">
        <f>'Ведомст.2017'!E45</f>
        <v>03</v>
      </c>
      <c r="F43" s="84" t="str">
        <f>'Ведомст.2017'!F45</f>
        <v>08 3 01 51180</v>
      </c>
      <c r="G43" s="84" t="str">
        <f>'Ведомст.2017'!G45</f>
        <v>100</v>
      </c>
      <c r="H43" s="166">
        <f>'Ведомст.2017'!H45</f>
        <v>307.3</v>
      </c>
      <c r="I43" s="113">
        <f>236+71.3</f>
        <v>307.3</v>
      </c>
      <c r="J43" s="167">
        <f t="shared" si="3"/>
        <v>100</v>
      </c>
    </row>
    <row r="44" spans="1:10" ht="60">
      <c r="A44" s="56"/>
      <c r="B44" s="62" t="str">
        <f>'Ведомст.2017'!B46</f>
        <v>Осуществление первичного воинского учета на территориях, где отсутствуют военные комиссариаты   (Закупка товаров, работ и услуг для обеспечения государственных (муниципальных) нужд)</v>
      </c>
      <c r="C44" s="84">
        <f>'Ведомст.2017'!C46</f>
        <v>403</v>
      </c>
      <c r="D44" s="84" t="str">
        <f>'Ведомст.2017'!D46</f>
        <v>02</v>
      </c>
      <c r="E44" s="84" t="str">
        <f>'Ведомст.2017'!E46</f>
        <v>03</v>
      </c>
      <c r="F44" s="84" t="str">
        <f>'Ведомст.2017'!F46</f>
        <v>08 3 01 51180</v>
      </c>
      <c r="G44" s="84" t="str">
        <f>'Ведомст.2017'!G46</f>
        <v>200</v>
      </c>
      <c r="H44" s="166">
        <f>'Ведомст.2017'!H46</f>
        <v>11.4</v>
      </c>
      <c r="I44" s="113">
        <v>11.4</v>
      </c>
      <c r="J44" s="167">
        <f t="shared" si="3"/>
        <v>100</v>
      </c>
    </row>
    <row r="45" spans="1:10" ht="28.5">
      <c r="A45" s="56"/>
      <c r="B45" s="55" t="str">
        <f>'Ведомст.2017'!B47</f>
        <v>Национальная безопасность и правоохранительная деятельность</v>
      </c>
      <c r="C45" s="73">
        <v>403</v>
      </c>
      <c r="D45" s="74" t="s">
        <v>27</v>
      </c>
      <c r="E45" s="74"/>
      <c r="F45" s="77"/>
      <c r="G45" s="76"/>
      <c r="H45" s="110">
        <f aca="true" t="shared" si="4" ref="H45:I48">H46</f>
        <v>334</v>
      </c>
      <c r="I45" s="110">
        <f t="shared" si="4"/>
        <v>333.67829</v>
      </c>
      <c r="J45" s="170">
        <f t="shared" si="3"/>
        <v>99.90367964071856</v>
      </c>
    </row>
    <row r="46" spans="1:10" s="121" customFormat="1" ht="45">
      <c r="A46" s="4"/>
      <c r="B46" s="3" t="str">
        <f>'Ведомст.2017'!B48</f>
        <v>Защита населения и территории от чрезвычайных ситуаций природного и техногенного характера, гражданская оборона</v>
      </c>
      <c r="C46" s="78">
        <v>403</v>
      </c>
      <c r="D46" s="79" t="s">
        <v>27</v>
      </c>
      <c r="E46" s="79" t="s">
        <v>30</v>
      </c>
      <c r="F46" s="80"/>
      <c r="G46" s="79"/>
      <c r="H46" s="111">
        <f t="shared" si="4"/>
        <v>334</v>
      </c>
      <c r="I46" s="111">
        <f t="shared" si="4"/>
        <v>333.67829</v>
      </c>
      <c r="J46" s="168">
        <f t="shared" si="3"/>
        <v>99.90367964071856</v>
      </c>
    </row>
    <row r="47" spans="1:10" s="122" customFormat="1" ht="75">
      <c r="A47" s="59"/>
      <c r="B47" s="60" t="str">
        <f>'Ведомст.2017'!B49</f>
        <v>Муниципальная программа «Защита населения и территорий муниципального образования Ковардицкое от чрезвычайных ситуаций, обеспечение пожарной безопасности и безопасности людей на водных объектах на 2016-2020 годы»</v>
      </c>
      <c r="C47" s="81">
        <v>403</v>
      </c>
      <c r="D47" s="82" t="s">
        <v>27</v>
      </c>
      <c r="E47" s="82" t="s">
        <v>30</v>
      </c>
      <c r="F47" s="83" t="s">
        <v>17</v>
      </c>
      <c r="G47" s="82"/>
      <c r="H47" s="112">
        <f t="shared" si="4"/>
        <v>334</v>
      </c>
      <c r="I47" s="112">
        <f t="shared" si="4"/>
        <v>333.67829</v>
      </c>
      <c r="J47" s="169">
        <f t="shared" si="3"/>
        <v>99.90367964071856</v>
      </c>
    </row>
    <row r="48" spans="1:10" s="122" customFormat="1" ht="90">
      <c r="A48" s="59"/>
      <c r="B48" s="60" t="str">
        <f>'Ведомст.2017'!B50</f>
        <v>Подпрограмма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Ковардицкое на 2016-2020 годы»</v>
      </c>
      <c r="C48" s="81">
        <v>403</v>
      </c>
      <c r="D48" s="82" t="s">
        <v>27</v>
      </c>
      <c r="E48" s="82" t="s">
        <v>30</v>
      </c>
      <c r="F48" s="83" t="s">
        <v>118</v>
      </c>
      <c r="G48" s="82"/>
      <c r="H48" s="112">
        <f t="shared" si="4"/>
        <v>334</v>
      </c>
      <c r="I48" s="112">
        <f t="shared" si="4"/>
        <v>333.67829</v>
      </c>
      <c r="J48" s="169">
        <f t="shared" si="3"/>
        <v>99.90367964071856</v>
      </c>
    </row>
    <row r="49" spans="1:10" s="122" customFormat="1" ht="45">
      <c r="A49" s="59"/>
      <c r="B49" s="60" t="str">
        <f>'Ведомст.2017'!B51</f>
        <v>Основное мероприятие «Обеспечение условий для безопасной жизнедеятельности населения муниципального образования»</v>
      </c>
      <c r="C49" s="81">
        <v>403</v>
      </c>
      <c r="D49" s="82" t="s">
        <v>27</v>
      </c>
      <c r="E49" s="82" t="s">
        <v>30</v>
      </c>
      <c r="F49" s="83" t="s">
        <v>119</v>
      </c>
      <c r="G49" s="82"/>
      <c r="H49" s="112">
        <f>SUM(H50:H53)</f>
        <v>334</v>
      </c>
      <c r="I49" s="112">
        <f>SUM(I50:I53)</f>
        <v>333.67829</v>
      </c>
      <c r="J49" s="169">
        <f t="shared" si="3"/>
        <v>99.90367964071856</v>
      </c>
    </row>
    <row r="50" spans="1:10" ht="45">
      <c r="A50" s="56"/>
      <c r="B50" s="62" t="str">
        <f>'Ведомст.2017'!B52</f>
        <v>Опашка территорий населённых пунктов в противопожарных целях (Закупка товаров, работ и услуг для обеспечения государственных (муниципальных) нужд)</v>
      </c>
      <c r="C50" s="84">
        <f>'Ведомст.2017'!C52</f>
        <v>403</v>
      </c>
      <c r="D50" s="84" t="str">
        <f>'Ведомст.2017'!D52</f>
        <v>03</v>
      </c>
      <c r="E50" s="84" t="str">
        <f>'Ведомст.2017'!E52</f>
        <v>09</v>
      </c>
      <c r="F50" s="84" t="str">
        <f>'Ведомст.2017'!F52</f>
        <v>02 1 01 22730</v>
      </c>
      <c r="G50" s="84" t="str">
        <f>'Ведомст.2017'!G52</f>
        <v>200</v>
      </c>
      <c r="H50" s="166">
        <f>'Ведомст.2017'!H52</f>
        <v>193.2</v>
      </c>
      <c r="I50" s="113">
        <v>193.10519</v>
      </c>
      <c r="J50" s="167">
        <f t="shared" si="3"/>
        <v>99.9509265010352</v>
      </c>
    </row>
    <row r="51" spans="1:10" ht="60">
      <c r="A51" s="56"/>
      <c r="B51" s="62" t="str">
        <f>'Ведомст.2017'!B53</f>
        <v>Расчистка снега к пожарным гидрантам и пожарным водоемам на территории населенных пунктов в противопожарных целях (Закупка товаров, работ и услуг для обеспечения государственных (муниципальных) нужд)</v>
      </c>
      <c r="C51" s="84">
        <f>'Ведомст.2017'!C53</f>
        <v>403</v>
      </c>
      <c r="D51" s="84" t="str">
        <f>'Ведомст.2017'!D53</f>
        <v>03</v>
      </c>
      <c r="E51" s="84" t="str">
        <f>'Ведомст.2017'!E53</f>
        <v>09</v>
      </c>
      <c r="F51" s="84" t="str">
        <f>'Ведомст.2017'!F53</f>
        <v>02 1 01 22740</v>
      </c>
      <c r="G51" s="84" t="str">
        <f>'Ведомст.2017'!G53</f>
        <v>200</v>
      </c>
      <c r="H51" s="166">
        <f>'Ведомст.2017'!H53</f>
        <v>65.5</v>
      </c>
      <c r="I51" s="113">
        <v>65.4133</v>
      </c>
      <c r="J51" s="167">
        <f t="shared" si="3"/>
        <v>99.86763358778626</v>
      </c>
    </row>
    <row r="52" spans="1:10" ht="45">
      <c r="A52" s="56"/>
      <c r="B52" s="62" t="str">
        <f>'Ведомст.2017'!B54</f>
        <v>Обкос территорий населенных пунктов в противопожарных целях (Закупка товаров, работ и услуг для обеспечения государственных (муниципальных) нужд)</v>
      </c>
      <c r="C52" s="84">
        <f>'Ведомст.2017'!C54</f>
        <v>403</v>
      </c>
      <c r="D52" s="84" t="str">
        <f>'Ведомст.2017'!D54</f>
        <v>03</v>
      </c>
      <c r="E52" s="84" t="str">
        <f>'Ведомст.2017'!E54</f>
        <v>09</v>
      </c>
      <c r="F52" s="84" t="str">
        <f>'Ведомст.2017'!F54</f>
        <v>02 1 01 22750</v>
      </c>
      <c r="G52" s="84" t="str">
        <f>'Ведомст.2017'!G54</f>
        <v>200</v>
      </c>
      <c r="H52" s="166">
        <f>'Ведомст.2017'!H54</f>
        <v>67.4</v>
      </c>
      <c r="I52" s="113">
        <v>67.3398</v>
      </c>
      <c r="J52" s="167">
        <f t="shared" si="3"/>
        <v>99.9106824925816</v>
      </c>
    </row>
    <row r="53" spans="1:10" ht="30">
      <c r="A53" s="56"/>
      <c r="B53" s="62" t="str">
        <f>'Ведомст.2017'!B55</f>
        <v>Прочие мероприятия (Закупка товаров, работ и услуг для обеспечения государственных (муниципальных) нужд)</v>
      </c>
      <c r="C53" s="84">
        <f>'Ведомст.2017'!C55</f>
        <v>403</v>
      </c>
      <c r="D53" s="84" t="str">
        <f>'Ведомст.2017'!D55</f>
        <v>03</v>
      </c>
      <c r="E53" s="84" t="str">
        <f>'Ведомст.2017'!E55</f>
        <v>09</v>
      </c>
      <c r="F53" s="84" t="str">
        <f>'Ведомст.2017'!F55</f>
        <v>02 1 01 22770</v>
      </c>
      <c r="G53" s="84" t="str">
        <f>'Ведомст.2017'!G55</f>
        <v>200</v>
      </c>
      <c r="H53" s="166">
        <f>'Ведомст.2017'!H55</f>
        <v>7.9</v>
      </c>
      <c r="I53" s="113">
        <v>7.82</v>
      </c>
      <c r="J53" s="167">
        <f>I53/H53*100</f>
        <v>98.9873417721519</v>
      </c>
    </row>
    <row r="54" spans="1:10" ht="15.75">
      <c r="A54" s="56"/>
      <c r="B54" s="55" t="str">
        <f>'Ведомст.2017'!B56</f>
        <v>Национальная экономика</v>
      </c>
      <c r="C54" s="73">
        <v>403</v>
      </c>
      <c r="D54" s="76" t="s">
        <v>19</v>
      </c>
      <c r="E54" s="87"/>
      <c r="F54" s="88"/>
      <c r="G54" s="87"/>
      <c r="H54" s="110">
        <f aca="true" t="shared" si="5" ref="H54:I57">H55</f>
        <v>1067</v>
      </c>
      <c r="I54" s="110">
        <f t="shared" si="5"/>
        <v>939.99104</v>
      </c>
      <c r="J54" s="170">
        <f t="shared" si="3"/>
        <v>88.0966298031865</v>
      </c>
    </row>
    <row r="55" spans="1:10" ht="15.75">
      <c r="A55" s="56"/>
      <c r="B55" s="3" t="str">
        <f>'Ведомст.2017'!B57</f>
        <v>Дорожное хозяйство (дорожные фонды)</v>
      </c>
      <c r="C55" s="78">
        <v>403</v>
      </c>
      <c r="D55" s="89" t="s">
        <v>19</v>
      </c>
      <c r="E55" s="89" t="s">
        <v>31</v>
      </c>
      <c r="F55" s="88"/>
      <c r="G55" s="87"/>
      <c r="H55" s="111">
        <f t="shared" si="5"/>
        <v>1067</v>
      </c>
      <c r="I55" s="111">
        <f t="shared" si="5"/>
        <v>939.99104</v>
      </c>
      <c r="J55" s="168">
        <f t="shared" si="3"/>
        <v>88.0966298031865</v>
      </c>
    </row>
    <row r="56" spans="1:10" ht="45">
      <c r="A56" s="56"/>
      <c r="B56" s="60" t="str">
        <f>'Ведомст.2017'!B58</f>
        <v>Муниципальная программа "Дорожное хозяйство муниципального образования Ковардицкое на 2017-2020 годы"</v>
      </c>
      <c r="C56" s="81">
        <v>403</v>
      </c>
      <c r="D56" s="82" t="s">
        <v>19</v>
      </c>
      <c r="E56" s="82" t="s">
        <v>31</v>
      </c>
      <c r="F56" s="83" t="s">
        <v>17</v>
      </c>
      <c r="G56" s="85"/>
      <c r="H56" s="112">
        <f t="shared" si="5"/>
        <v>1067</v>
      </c>
      <c r="I56" s="112">
        <f t="shared" si="5"/>
        <v>939.99104</v>
      </c>
      <c r="J56" s="169">
        <f t="shared" si="3"/>
        <v>88.0966298031865</v>
      </c>
    </row>
    <row r="57" spans="1:10" ht="30">
      <c r="A57" s="56"/>
      <c r="B57" s="60" t="str">
        <f>'Ведомст.2017'!B59</f>
        <v>Основное мероприятие "Содержание дорог на территории  муниципального образования"</v>
      </c>
      <c r="C57" s="81">
        <v>403</v>
      </c>
      <c r="D57" s="82" t="s">
        <v>19</v>
      </c>
      <c r="E57" s="82" t="s">
        <v>31</v>
      </c>
      <c r="F57" s="83" t="s">
        <v>119</v>
      </c>
      <c r="G57" s="85"/>
      <c r="H57" s="112">
        <f t="shared" si="5"/>
        <v>1067</v>
      </c>
      <c r="I57" s="112">
        <f t="shared" si="5"/>
        <v>939.99104</v>
      </c>
      <c r="J57" s="169">
        <f t="shared" si="3"/>
        <v>88.0966298031865</v>
      </c>
    </row>
    <row r="58" spans="1:10" ht="120">
      <c r="A58" s="56"/>
      <c r="B58" s="62" t="str">
        <f>'Ведомст.2017'!B60</f>
        <v>Иные межбюджетные трансферты,передаваемые бюджету Ковардицкого сельского поселения Муромского района из бюджета Муромского района на мероприятия в части осуществления дорожной деятельности в соответствии с законодательством Российской Федерации, а именно:зимнее 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v>
      </c>
      <c r="C58" s="84">
        <f>'Ведомст.2017'!C60</f>
        <v>403</v>
      </c>
      <c r="D58" s="84" t="str">
        <f>'Ведомст.2017'!D60</f>
        <v>04</v>
      </c>
      <c r="E58" s="84" t="str">
        <f>'Ведомст.2017'!E60</f>
        <v>09</v>
      </c>
      <c r="F58" s="84" t="str">
        <f>'Ведомст.2017'!F60</f>
        <v>15 0 01 86050</v>
      </c>
      <c r="G58" s="84" t="str">
        <f>'Ведомст.2017'!G60</f>
        <v>200</v>
      </c>
      <c r="H58" s="166">
        <f>'Ведомст.2017'!H60</f>
        <v>1067</v>
      </c>
      <c r="I58" s="113">
        <v>939.99104</v>
      </c>
      <c r="J58" s="167">
        <f t="shared" si="3"/>
        <v>88.0966298031865</v>
      </c>
    </row>
    <row r="59" spans="1:10" ht="15.75">
      <c r="A59" s="56"/>
      <c r="B59" s="55" t="str">
        <f>'Ведомст.2017'!B61</f>
        <v>Жилищно-коммунальное хозяйство</v>
      </c>
      <c r="C59" s="73">
        <v>403</v>
      </c>
      <c r="D59" s="76" t="s">
        <v>31</v>
      </c>
      <c r="E59" s="76"/>
      <c r="F59" s="77"/>
      <c r="G59" s="76"/>
      <c r="H59" s="110">
        <f>H60+H74+H70</f>
        <v>13222.030900000002</v>
      </c>
      <c r="I59" s="110">
        <f>I60+I74+I70</f>
        <v>12800.428600000001</v>
      </c>
      <c r="J59" s="170">
        <f t="shared" si="3"/>
        <v>96.81136503772653</v>
      </c>
    </row>
    <row r="60" spans="1:10" s="121" customFormat="1" ht="15.75">
      <c r="A60" s="4"/>
      <c r="B60" s="3" t="str">
        <f>'Ведомст.2017'!B62</f>
        <v>Жилищное хозяйство</v>
      </c>
      <c r="C60" s="78">
        <v>403</v>
      </c>
      <c r="D60" s="89" t="s">
        <v>31</v>
      </c>
      <c r="E60" s="89" t="s">
        <v>16</v>
      </c>
      <c r="F60" s="90"/>
      <c r="G60" s="89"/>
      <c r="H60" s="111">
        <f>H61+H65</f>
        <v>5565.49</v>
      </c>
      <c r="I60" s="111">
        <f>I61+I65</f>
        <v>5564.19694</v>
      </c>
      <c r="J60" s="168">
        <f t="shared" si="3"/>
        <v>99.97676646620513</v>
      </c>
    </row>
    <row r="61" spans="1:10" s="122" customFormat="1" ht="45">
      <c r="A61" s="59"/>
      <c r="B61" s="60" t="str">
        <f>'Ведомст.2017'!B63</f>
        <v>Муниципальная программа "Обеспечение доступным и комфортным жильем населения муниципального образования Ковардицкое на 2016-2020 годы"</v>
      </c>
      <c r="C61" s="81">
        <v>403</v>
      </c>
      <c r="D61" s="91" t="s">
        <v>31</v>
      </c>
      <c r="E61" s="91" t="s">
        <v>16</v>
      </c>
      <c r="F61" s="92" t="s">
        <v>16</v>
      </c>
      <c r="G61" s="91"/>
      <c r="H61" s="112">
        <f aca="true" t="shared" si="6" ref="H61:I63">H62</f>
        <v>5167</v>
      </c>
      <c r="I61" s="112">
        <f t="shared" si="6"/>
        <v>5167</v>
      </c>
      <c r="J61" s="169">
        <f t="shared" si="3"/>
        <v>100</v>
      </c>
    </row>
    <row r="62" spans="1:10" s="122" customFormat="1" ht="30">
      <c r="A62" s="59"/>
      <c r="B62" s="60" t="str">
        <f>'Ведомст.2017'!B64</f>
        <v>Подпрограмма "Социальное жилье в   муниципальном образовании  Ковардицкое на 2016-2020 годы"</v>
      </c>
      <c r="C62" s="81">
        <v>403</v>
      </c>
      <c r="D62" s="91" t="s">
        <v>31</v>
      </c>
      <c r="E62" s="91" t="s">
        <v>16</v>
      </c>
      <c r="F62" s="92" t="s">
        <v>120</v>
      </c>
      <c r="G62" s="91"/>
      <c r="H62" s="112">
        <f t="shared" si="6"/>
        <v>5167</v>
      </c>
      <c r="I62" s="112">
        <f t="shared" si="6"/>
        <v>5167</v>
      </c>
      <c r="J62" s="169">
        <f t="shared" si="3"/>
        <v>100</v>
      </c>
    </row>
    <row r="63" spans="1:10" s="122" customFormat="1" ht="30">
      <c r="A63" s="59"/>
      <c r="B63" s="60" t="str">
        <f>'Ведомст.2017'!B65</f>
        <v>Основное мероприятие "Обеспечение нуждающихся граждан социальным жильем"</v>
      </c>
      <c r="C63" s="81">
        <v>403</v>
      </c>
      <c r="D63" s="91" t="s">
        <v>31</v>
      </c>
      <c r="E63" s="91" t="s">
        <v>16</v>
      </c>
      <c r="F63" s="92" t="s">
        <v>121</v>
      </c>
      <c r="G63" s="91"/>
      <c r="H63" s="112">
        <f t="shared" si="6"/>
        <v>5167</v>
      </c>
      <c r="I63" s="112">
        <f t="shared" si="6"/>
        <v>5167</v>
      </c>
      <c r="J63" s="169">
        <f t="shared" si="3"/>
        <v>100</v>
      </c>
    </row>
    <row r="64" spans="1:10" ht="150">
      <c r="A64" s="56"/>
      <c r="B64" s="62" t="str">
        <f>'Ведомст.2017'!B66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C64" s="84">
        <f>'Ведомст.2017'!C66</f>
        <v>403</v>
      </c>
      <c r="D64" s="84" t="str">
        <f>'Ведомст.2017'!D66</f>
        <v>05</v>
      </c>
      <c r="E64" s="84" t="str">
        <f>'Ведомст.2017'!E66</f>
        <v>01</v>
      </c>
      <c r="F64" s="84" t="str">
        <f>'Ведомст.2017'!F66</f>
        <v>01 2 01 86040</v>
      </c>
      <c r="G64" s="84" t="str">
        <f>'Ведомст.2017'!G66</f>
        <v>500</v>
      </c>
      <c r="H64" s="166">
        <f>'Ведомст.2017'!H66</f>
        <v>5167</v>
      </c>
      <c r="I64" s="113">
        <v>5167</v>
      </c>
      <c r="J64" s="167">
        <f t="shared" si="3"/>
        <v>100</v>
      </c>
    </row>
    <row r="65" spans="1:10" s="122" customFormat="1" ht="45">
      <c r="A65" s="59"/>
      <c r="B65" s="60" t="str">
        <f>'Ведомст.2017'!B67</f>
        <v>Муниципальная программа «Капитальный ремонт жилищного фонда муниципального образования Ковардицкое на 2016-2020 годы»</v>
      </c>
      <c r="C65" s="81">
        <v>403</v>
      </c>
      <c r="D65" s="91" t="s">
        <v>31</v>
      </c>
      <c r="E65" s="91" t="s">
        <v>16</v>
      </c>
      <c r="F65" s="92" t="s">
        <v>12</v>
      </c>
      <c r="G65" s="91"/>
      <c r="H65" s="112">
        <f>H66</f>
        <v>398.49</v>
      </c>
      <c r="I65" s="112">
        <f>I66</f>
        <v>397.1969399999999</v>
      </c>
      <c r="J65" s="169">
        <f t="shared" si="3"/>
        <v>99.6755100504404</v>
      </c>
    </row>
    <row r="66" spans="1:10" s="122" customFormat="1" ht="45">
      <c r="A66" s="59"/>
      <c r="B66" s="60" t="str">
        <f>'Ведомст.2017'!B68</f>
        <v>Основное мероприятие «Обеспечение безопасного и комфортного проживания жителей многоквартирных домов муниципального образования»</v>
      </c>
      <c r="C66" s="81">
        <v>403</v>
      </c>
      <c r="D66" s="91" t="s">
        <v>31</v>
      </c>
      <c r="E66" s="91" t="s">
        <v>16</v>
      </c>
      <c r="F66" s="92" t="s">
        <v>122</v>
      </c>
      <c r="G66" s="91"/>
      <c r="H66" s="112">
        <f>SUM(H67:H69)</f>
        <v>398.49</v>
      </c>
      <c r="I66" s="112">
        <f>SUM(I67:I69)</f>
        <v>397.1969399999999</v>
      </c>
      <c r="J66" s="169">
        <f t="shared" si="3"/>
        <v>99.6755100504404</v>
      </c>
    </row>
    <row r="67" spans="1:10" ht="75">
      <c r="A67" s="56"/>
      <c r="B67" s="62" t="str">
        <f>'Ведомст.2017'!B69</f>
        <v>Расходы на обеспечение мероприятий путем заключения с региональным оператором договора о формировании фонда капитального ремонта и об организации проведения капитального ремонта  (Закупка товаров, работ и услуг для обеспечения государственных (муниципальных) нужд)</v>
      </c>
      <c r="C67" s="84">
        <f>'Ведомст.2017'!C69</f>
        <v>403</v>
      </c>
      <c r="D67" s="84" t="str">
        <f>'Ведомст.2017'!D69</f>
        <v>05</v>
      </c>
      <c r="E67" s="84" t="str">
        <f>'Ведомст.2017'!E69</f>
        <v>01</v>
      </c>
      <c r="F67" s="84" t="str">
        <f>'Ведомст.2017'!F69</f>
        <v>12 0 01 22320</v>
      </c>
      <c r="G67" s="84" t="str">
        <f>'Ведомст.2017'!G69</f>
        <v>200</v>
      </c>
      <c r="H67" s="166">
        <f>'Ведомст.2017'!H69</f>
        <v>193.26</v>
      </c>
      <c r="I67" s="113">
        <v>193.22696</v>
      </c>
      <c r="J67" s="167">
        <f t="shared" si="3"/>
        <v>99.98290386008486</v>
      </c>
    </row>
    <row r="68" spans="1:10" ht="45">
      <c r="A68" s="56"/>
      <c r="B68" s="62" t="str">
        <f>'Ведомст.2017'!B70</f>
        <v>Расходы на обеспечение проведения ремонта муниципальных квартир (Закупка товаров, работ и услуг для обеспечения государственных (муниципальных) нужд)</v>
      </c>
      <c r="C68" s="84">
        <f>'Ведомст.2017'!C70</f>
        <v>403</v>
      </c>
      <c r="D68" s="84" t="str">
        <f>'Ведомст.2017'!D70</f>
        <v>05</v>
      </c>
      <c r="E68" s="84" t="str">
        <f>'Ведомст.2017'!E70</f>
        <v>01</v>
      </c>
      <c r="F68" s="84" t="str">
        <f>'Ведомст.2017'!F70</f>
        <v>12 0 01 22400</v>
      </c>
      <c r="G68" s="84" t="str">
        <f>'Ведомст.2017'!G70</f>
        <v>200</v>
      </c>
      <c r="H68" s="166">
        <f>'Ведомст.2017'!H70</f>
        <v>125</v>
      </c>
      <c r="I68" s="113">
        <v>123.74676</v>
      </c>
      <c r="J68" s="167">
        <f>I68/H68*100</f>
        <v>98.997408</v>
      </c>
    </row>
    <row r="69" spans="1:10" ht="60">
      <c r="A69" s="56"/>
      <c r="B69" s="62" t="str">
        <f>'Ведомст.2017'!B71</f>
        <v>Расходы на обеспечение проведения капитального ремонта многоквартирных домов  (Предоставление субсидий бюджетным, автономным учреждениям и иным некоммерческим организациям)</v>
      </c>
      <c r="C69" s="84">
        <f>'Ведомст.2017'!C71</f>
        <v>403</v>
      </c>
      <c r="D69" s="84" t="str">
        <f>'Ведомст.2017'!D71</f>
        <v>05</v>
      </c>
      <c r="E69" s="84" t="str">
        <f>'Ведомст.2017'!E71</f>
        <v>01</v>
      </c>
      <c r="F69" s="84" t="str">
        <f>'Ведомст.2017'!F71</f>
        <v>12 0 01 96010</v>
      </c>
      <c r="G69" s="84" t="str">
        <f>'Ведомст.2017'!G71</f>
        <v>600</v>
      </c>
      <c r="H69" s="166">
        <f>'Ведомст.2017'!H71</f>
        <v>80.22999999999999</v>
      </c>
      <c r="I69" s="113">
        <v>80.22322</v>
      </c>
      <c r="J69" s="167">
        <f aca="true" t="shared" si="7" ref="J69:J102">I69/H69*100</f>
        <v>99.99154929577466</v>
      </c>
    </row>
    <row r="70" spans="1:10" s="121" customFormat="1" ht="15.75">
      <c r="A70" s="4"/>
      <c r="B70" s="3" t="str">
        <f>'Ведомст.2017'!B72</f>
        <v>Коммунальное хозяйство</v>
      </c>
      <c r="C70" s="78">
        <v>403</v>
      </c>
      <c r="D70" s="89" t="s">
        <v>31</v>
      </c>
      <c r="E70" s="89" t="s">
        <v>17</v>
      </c>
      <c r="F70" s="90"/>
      <c r="G70" s="89"/>
      <c r="H70" s="111">
        <f aca="true" t="shared" si="8" ref="H70:I72">H71</f>
        <v>102</v>
      </c>
      <c r="I70" s="111">
        <f t="shared" si="8"/>
        <v>101.6555</v>
      </c>
      <c r="J70" s="168">
        <f t="shared" si="7"/>
        <v>99.6622549019608</v>
      </c>
    </row>
    <row r="71" spans="1:10" ht="60">
      <c r="A71" s="56"/>
      <c r="B71" s="60" t="str">
        <f>'Ведомст.2017'!B73</f>
        <v>Муниципальная программа «Энергосбережение и повышение энергетической эффективности в муниципальном образовании  Ковардицкое на 2016-2020 годы»</v>
      </c>
      <c r="C71" s="81">
        <v>403</v>
      </c>
      <c r="D71" s="91" t="s">
        <v>31</v>
      </c>
      <c r="E71" s="91" t="s">
        <v>17</v>
      </c>
      <c r="F71" s="92" t="s">
        <v>21</v>
      </c>
      <c r="G71" s="91"/>
      <c r="H71" s="112">
        <f t="shared" si="8"/>
        <v>102</v>
      </c>
      <c r="I71" s="112">
        <f t="shared" si="8"/>
        <v>101.6555</v>
      </c>
      <c r="J71" s="169">
        <f t="shared" si="7"/>
        <v>99.6622549019608</v>
      </c>
    </row>
    <row r="72" spans="1:10" ht="45">
      <c r="A72" s="56"/>
      <c r="B72" s="60" t="str">
        <f>'Ведомст.2017'!B74</f>
        <v>Основное мероприятие «Внедрение энергосберегающего оборудования и систем регулирования потребления энергетических ресурсов»</v>
      </c>
      <c r="C72" s="81">
        <v>403</v>
      </c>
      <c r="D72" s="91" t="s">
        <v>31</v>
      </c>
      <c r="E72" s="91" t="s">
        <v>17</v>
      </c>
      <c r="F72" s="92" t="s">
        <v>124</v>
      </c>
      <c r="G72" s="91"/>
      <c r="H72" s="112">
        <f t="shared" si="8"/>
        <v>102</v>
      </c>
      <c r="I72" s="112">
        <f t="shared" si="8"/>
        <v>101.6555</v>
      </c>
      <c r="J72" s="169">
        <f t="shared" si="7"/>
        <v>99.6622549019608</v>
      </c>
    </row>
    <row r="73" spans="1:10" ht="60">
      <c r="A73" s="56"/>
      <c r="B73" s="62" t="str">
        <f>'Ведомст.2017'!B75</f>
        <v>Расходы по замене энергоносителей и установке приборов учета и регулирования электрической энергии (Закупка товаров, работ и услуг для обеспечения государственных (муниципальных) нужд)</v>
      </c>
      <c r="C73" s="84">
        <f>'Ведомст.2017'!C75</f>
        <v>403</v>
      </c>
      <c r="D73" s="84" t="str">
        <f>'Ведомст.2017'!D75</f>
        <v>05</v>
      </c>
      <c r="E73" s="84" t="str">
        <f>'Ведомст.2017'!E75</f>
        <v>02</v>
      </c>
      <c r="F73" s="84" t="str">
        <f>'Ведомст.2017'!F75</f>
        <v>06 0 01 22060</v>
      </c>
      <c r="G73" s="84" t="str">
        <f>'Ведомст.2017'!G75</f>
        <v>200</v>
      </c>
      <c r="H73" s="166">
        <f>'Ведомст.2017'!H75</f>
        <v>102</v>
      </c>
      <c r="I73" s="113">
        <v>101.6555</v>
      </c>
      <c r="J73" s="167">
        <f t="shared" si="7"/>
        <v>99.6622549019608</v>
      </c>
    </row>
    <row r="74" spans="1:10" s="121" customFormat="1" ht="15.75">
      <c r="A74" s="4"/>
      <c r="B74" s="3" t="str">
        <f>'Ведомст.2017'!B76</f>
        <v>Благоустройство</v>
      </c>
      <c r="C74" s="78">
        <v>403</v>
      </c>
      <c r="D74" s="89" t="s">
        <v>31</v>
      </c>
      <c r="E74" s="89" t="s">
        <v>27</v>
      </c>
      <c r="F74" s="90"/>
      <c r="G74" s="89"/>
      <c r="H74" s="111">
        <f>H75</f>
        <v>7554.540900000001</v>
      </c>
      <c r="I74" s="111">
        <f>I75</f>
        <v>7134.5761600000005</v>
      </c>
      <c r="J74" s="168">
        <f t="shared" si="7"/>
        <v>94.44089660034801</v>
      </c>
    </row>
    <row r="75" spans="1:10" s="122" customFormat="1" ht="45">
      <c r="A75" s="59"/>
      <c r="B75" s="60" t="str">
        <f>'Ведомст.2017'!B77</f>
        <v>Муниципальная программа «Благоустройство территории муниципального образования Ковардицкое на 2016-2020 годы»</v>
      </c>
      <c r="C75" s="81">
        <v>403</v>
      </c>
      <c r="D75" s="91" t="s">
        <v>31</v>
      </c>
      <c r="E75" s="91" t="s">
        <v>27</v>
      </c>
      <c r="F75" s="92" t="s">
        <v>11</v>
      </c>
      <c r="G75" s="91"/>
      <c r="H75" s="112">
        <f>H76</f>
        <v>7554.540900000001</v>
      </c>
      <c r="I75" s="112">
        <f>I76</f>
        <v>7134.5761600000005</v>
      </c>
      <c r="J75" s="169">
        <f t="shared" si="7"/>
        <v>94.44089660034801</v>
      </c>
    </row>
    <row r="76" spans="1:10" s="122" customFormat="1" ht="45">
      <c r="A76" s="59"/>
      <c r="B76" s="60" t="str">
        <f>'Ведомст.2017'!B78</f>
        <v>Основное мероприятие «Повышение уровня комфортного проживания населения муниципального образования»</v>
      </c>
      <c r="C76" s="81">
        <v>403</v>
      </c>
      <c r="D76" s="91" t="s">
        <v>31</v>
      </c>
      <c r="E76" s="91" t="s">
        <v>27</v>
      </c>
      <c r="F76" s="92" t="s">
        <v>123</v>
      </c>
      <c r="G76" s="91"/>
      <c r="H76" s="112">
        <f>SUM(H77:H83)</f>
        <v>7554.540900000001</v>
      </c>
      <c r="I76" s="112">
        <f>SUM(I77:I83)</f>
        <v>7134.5761600000005</v>
      </c>
      <c r="J76" s="169">
        <f t="shared" si="7"/>
        <v>94.44089660034801</v>
      </c>
    </row>
    <row r="77" spans="1:10" ht="60">
      <c r="A77" s="56"/>
      <c r="B77" s="62" t="str">
        <f>'Ведомст.2017'!B79</f>
        <v>Расходы по уличному наружному освещению, текущему обслуживанию и ремонту сетей наружного освещения  (Закупка товаров, работ и услуг для обеспечения государственных (муниципальных) нужд)</v>
      </c>
      <c r="C77" s="84">
        <f>'Ведомст.2017'!C79</f>
        <v>403</v>
      </c>
      <c r="D77" s="84" t="str">
        <f>'Ведомст.2017'!D79</f>
        <v>05</v>
      </c>
      <c r="E77" s="84" t="str">
        <f>'Ведомст.2017'!E79</f>
        <v>03</v>
      </c>
      <c r="F77" s="84" t="str">
        <f>'Ведомст.2017'!F79</f>
        <v>11 0 01 22330</v>
      </c>
      <c r="G77" s="84" t="str">
        <f>'Ведомст.2017'!G79</f>
        <v>200</v>
      </c>
      <c r="H77" s="166">
        <f>'Ведомст.2017'!H79</f>
        <v>4709.4379</v>
      </c>
      <c r="I77" s="113">
        <v>4289.80205</v>
      </c>
      <c r="J77" s="167">
        <f t="shared" si="7"/>
        <v>91.08947057142426</v>
      </c>
    </row>
    <row r="78" spans="1:10" ht="45">
      <c r="A78" s="56"/>
      <c r="B78" s="62" t="str">
        <f>'Ведомст.2017'!B80</f>
        <v>Расходы по уличному наружному освещению, текущему обслуживанию и ремонту сетей наружного освещения (Иные бюджетные ассигнования)</v>
      </c>
      <c r="C78" s="84">
        <v>403</v>
      </c>
      <c r="D78" s="84" t="str">
        <f>'Ведомст.2017'!D80</f>
        <v>05</v>
      </c>
      <c r="E78" s="84" t="str">
        <f>'Ведомст.2017'!E80</f>
        <v>03</v>
      </c>
      <c r="F78" s="84" t="s">
        <v>67</v>
      </c>
      <c r="G78" s="84">
        <v>800</v>
      </c>
      <c r="H78" s="166">
        <f>'Ведомст.2017'!H80</f>
        <v>15.603</v>
      </c>
      <c r="I78" s="113">
        <f>10.603+4.94212</f>
        <v>15.54512</v>
      </c>
      <c r="J78" s="167">
        <f t="shared" si="7"/>
        <v>99.62904569634046</v>
      </c>
    </row>
    <row r="79" spans="1:10" ht="45">
      <c r="A79" s="56"/>
      <c r="B79" s="62" t="str">
        <f>'Ведомст.2017'!B81</f>
        <v>Расходы на ремонт памятников (Закупка товаров, работ и услуг для обеспечения государственных (муниципальных) нужд)</v>
      </c>
      <c r="C79" s="84">
        <f>'Ведомст.2017'!C81</f>
        <v>403</v>
      </c>
      <c r="D79" s="84" t="str">
        <f>'Ведомст.2017'!D81</f>
        <v>05</v>
      </c>
      <c r="E79" s="84" t="str">
        <f>'Ведомст.2017'!E81</f>
        <v>03</v>
      </c>
      <c r="F79" s="84" t="str">
        <f>'Ведомст.2017'!F81</f>
        <v>11 0 01 22340</v>
      </c>
      <c r="G79" s="84" t="str">
        <f>'Ведомст.2017'!G81</f>
        <v>200</v>
      </c>
      <c r="H79" s="166">
        <f>'Ведомст.2017'!H81</f>
        <v>85.3</v>
      </c>
      <c r="I79" s="113">
        <v>85.18636</v>
      </c>
      <c r="J79" s="167">
        <f t="shared" si="7"/>
        <v>99.86677608440797</v>
      </c>
    </row>
    <row r="80" spans="1:10" ht="45">
      <c r="A80" s="56"/>
      <c r="B80" s="62" t="str">
        <f>'Ведомст.2017'!B82</f>
        <v>Расходы по организации и содержанию мест захоронения (кладбищ) (Закупка товаров, работ и услуг для обеспечения государственных (муниципальных) нужд)</v>
      </c>
      <c r="C80" s="84">
        <f>'Ведомст.2017'!C82</f>
        <v>403</v>
      </c>
      <c r="D80" s="84" t="str">
        <f>'Ведомст.2017'!D82</f>
        <v>05</v>
      </c>
      <c r="E80" s="84" t="str">
        <f>'Ведомст.2017'!E82</f>
        <v>03</v>
      </c>
      <c r="F80" s="84" t="str">
        <f>'Ведомст.2017'!F82</f>
        <v>11 0 01 22350</v>
      </c>
      <c r="G80" s="84" t="str">
        <f>'Ведомст.2017'!G82</f>
        <v>200</v>
      </c>
      <c r="H80" s="166">
        <f>'Ведомст.2017'!H82</f>
        <v>29.1</v>
      </c>
      <c r="I80" s="113">
        <v>29.013</v>
      </c>
      <c r="J80" s="167">
        <f t="shared" si="7"/>
        <v>99.70103092783505</v>
      </c>
    </row>
    <row r="81" spans="1:10" ht="45">
      <c r="A81" s="56"/>
      <c r="B81" s="62" t="str">
        <f>'Ведомст.2017'!B83</f>
        <v>Расходы по оборудованию зоны отдыха (пляжа)  (Закупка товаров, работ и услуг для обеспечения государственных (муниципальных) нужд)</v>
      </c>
      <c r="C81" s="84">
        <f>'Ведомст.2017'!C83</f>
        <v>403</v>
      </c>
      <c r="D81" s="84" t="str">
        <f>'Ведомст.2017'!D83</f>
        <v>05</v>
      </c>
      <c r="E81" s="84" t="str">
        <f>'Ведомст.2017'!E83</f>
        <v>03</v>
      </c>
      <c r="F81" s="84" t="str">
        <f>'Ведомст.2017'!F83</f>
        <v>11 0 01 22360</v>
      </c>
      <c r="G81" s="84" t="str">
        <f>'Ведомст.2017'!G83</f>
        <v>200</v>
      </c>
      <c r="H81" s="166">
        <f>'Ведомст.2017'!H83</f>
        <v>146.6</v>
      </c>
      <c r="I81" s="113">
        <v>146.5878</v>
      </c>
      <c r="J81" s="167">
        <f t="shared" si="7"/>
        <v>99.99167803547067</v>
      </c>
    </row>
    <row r="82" spans="1:10" ht="45">
      <c r="A82" s="56"/>
      <c r="B82" s="62" t="str">
        <f>'Ведомст.2017'!B84</f>
        <v>Прочие мероприятия по благоустройству (Закупка товаров, работ и услуг для обеспечения государственных (муниципальных) нужд)</v>
      </c>
      <c r="C82" s="84">
        <f>'Ведомст.2017'!C84</f>
        <v>403</v>
      </c>
      <c r="D82" s="84" t="str">
        <f>'Ведомст.2017'!D84</f>
        <v>05</v>
      </c>
      <c r="E82" s="84" t="str">
        <f>'Ведомст.2017'!E84</f>
        <v>03</v>
      </c>
      <c r="F82" s="84" t="str">
        <f>'Ведомст.2017'!F84</f>
        <v>11 0 01 22370</v>
      </c>
      <c r="G82" s="84" t="str">
        <f>'Ведомст.2017'!G84</f>
        <v>200</v>
      </c>
      <c r="H82" s="166">
        <f>'Ведомст.2017'!H84</f>
        <v>926.10844</v>
      </c>
      <c r="I82" s="113">
        <v>926.05097</v>
      </c>
      <c r="J82" s="167">
        <f t="shared" si="7"/>
        <v>99.99379446320563</v>
      </c>
    </row>
    <row r="83" spans="1:11" ht="45">
      <c r="A83" s="56"/>
      <c r="B83" s="62" t="str">
        <f>'Ведомст.2017'!B85</f>
        <v>Мероприятия по размещению кладбища в с.Панфилово (Закупка товаров, работ и услуг для обеспечения государственных (муниципальных) нужд)</v>
      </c>
      <c r="C83" s="84">
        <f>'Ведомст.2017'!C85</f>
        <v>403</v>
      </c>
      <c r="D83" s="84" t="str">
        <f>'Ведомст.2017'!D85</f>
        <v>05</v>
      </c>
      <c r="E83" s="84" t="str">
        <f>'Ведомст.2017'!E85</f>
        <v>03</v>
      </c>
      <c r="F83" s="84" t="str">
        <f>'Ведомст.2017'!F85</f>
        <v>11 0 01 22390</v>
      </c>
      <c r="G83" s="84" t="str">
        <f>'Ведомст.2017'!G85</f>
        <v>200</v>
      </c>
      <c r="H83" s="166">
        <f>'Ведомст.2017'!H85</f>
        <v>1642.39156</v>
      </c>
      <c r="I83" s="113">
        <v>1642.39086</v>
      </c>
      <c r="J83" s="167">
        <f>I83/H83*100</f>
        <v>99.99995737922569</v>
      </c>
      <c r="K83" s="216"/>
    </row>
    <row r="84" spans="1:10" ht="15.75">
      <c r="A84" s="59"/>
      <c r="B84" s="55" t="str">
        <f>'Ведомст.2017'!B86</f>
        <v>Охрана окружающей среды</v>
      </c>
      <c r="C84" s="73">
        <v>403</v>
      </c>
      <c r="D84" s="76" t="s">
        <v>21</v>
      </c>
      <c r="E84" s="76"/>
      <c r="F84" s="77"/>
      <c r="G84" s="76"/>
      <c r="H84" s="110">
        <f aca="true" t="shared" si="9" ref="H84:I87">H85</f>
        <v>157.41</v>
      </c>
      <c r="I84" s="110">
        <f t="shared" si="9"/>
        <v>157.385</v>
      </c>
      <c r="J84" s="170">
        <f t="shared" si="7"/>
        <v>99.98411790864621</v>
      </c>
    </row>
    <row r="85" spans="1:10" s="121" customFormat="1" ht="15.75">
      <c r="A85" s="4"/>
      <c r="B85" s="3" t="str">
        <f>'Ведомст.2017'!B87</f>
        <v>Другие вопросы в области охраны окружающей среды</v>
      </c>
      <c r="C85" s="78">
        <v>403</v>
      </c>
      <c r="D85" s="89" t="s">
        <v>21</v>
      </c>
      <c r="E85" s="89" t="s">
        <v>31</v>
      </c>
      <c r="F85" s="90"/>
      <c r="G85" s="89"/>
      <c r="H85" s="111">
        <f t="shared" si="9"/>
        <v>157.41</v>
      </c>
      <c r="I85" s="111">
        <f t="shared" si="9"/>
        <v>157.385</v>
      </c>
      <c r="J85" s="168">
        <f t="shared" si="7"/>
        <v>99.98411790864621</v>
      </c>
    </row>
    <row r="86" spans="1:10" s="122" customFormat="1" ht="60">
      <c r="A86" s="59"/>
      <c r="B86" s="60" t="str">
        <f>'Ведомст.2017'!B88</f>
        <v>Муниципальная программа «Охрана окружающей среды и рациональное природопользование на территории муниципального образования Ковардицкое на 2016-2020 годы»</v>
      </c>
      <c r="C86" s="81">
        <v>403</v>
      </c>
      <c r="D86" s="91" t="s">
        <v>21</v>
      </c>
      <c r="E86" s="91" t="s">
        <v>31</v>
      </c>
      <c r="F86" s="92" t="s">
        <v>30</v>
      </c>
      <c r="G86" s="91"/>
      <c r="H86" s="112">
        <f t="shared" si="9"/>
        <v>157.41</v>
      </c>
      <c r="I86" s="112">
        <f t="shared" si="9"/>
        <v>157.385</v>
      </c>
      <c r="J86" s="169">
        <f t="shared" si="7"/>
        <v>99.98411790864621</v>
      </c>
    </row>
    <row r="87" spans="1:10" s="122" customFormat="1" ht="45">
      <c r="A87" s="59"/>
      <c r="B87" s="60" t="str">
        <f>'Ведомст.2017'!B89</f>
        <v>Основное мероприятие «Обеспечение экологической безопасности на территории муниципального образования»</v>
      </c>
      <c r="C87" s="81">
        <v>403</v>
      </c>
      <c r="D87" s="91" t="s">
        <v>21</v>
      </c>
      <c r="E87" s="91" t="s">
        <v>31</v>
      </c>
      <c r="F87" s="92" t="s">
        <v>126</v>
      </c>
      <c r="G87" s="91"/>
      <c r="H87" s="112">
        <f t="shared" si="9"/>
        <v>157.41</v>
      </c>
      <c r="I87" s="112">
        <f t="shared" si="9"/>
        <v>157.385</v>
      </c>
      <c r="J87" s="169">
        <f t="shared" si="7"/>
        <v>99.98411790864621</v>
      </c>
    </row>
    <row r="88" spans="1:10" ht="45">
      <c r="A88" s="56"/>
      <c r="B88" s="62" t="str">
        <f>'Ведомст.2017'!B90</f>
        <v>Ликвидация мест несанкционированного размещения отходов (Закупка товаров, работ и услуг для обеспечения государственных (муниципальных) нужд)</v>
      </c>
      <c r="C88" s="84">
        <f>'Ведомст.2017'!C90</f>
        <v>403</v>
      </c>
      <c r="D88" s="84" t="str">
        <f>'Ведомст.2017'!D90</f>
        <v>06</v>
      </c>
      <c r="E88" s="84" t="str">
        <f>'Ведомст.2017'!E90</f>
        <v>05</v>
      </c>
      <c r="F88" s="84" t="str">
        <f>'Ведомст.2017'!F90</f>
        <v>09 0 01 22050</v>
      </c>
      <c r="G88" s="84" t="str">
        <f>'Ведомст.2017'!G90</f>
        <v>200</v>
      </c>
      <c r="H88" s="166">
        <f>'Ведомст.2017'!H90</f>
        <v>157.41</v>
      </c>
      <c r="I88" s="113">
        <v>157.385</v>
      </c>
      <c r="J88" s="167">
        <f t="shared" si="7"/>
        <v>99.98411790864621</v>
      </c>
    </row>
    <row r="89" spans="1:10" s="120" customFormat="1" ht="15.75">
      <c r="A89" s="64"/>
      <c r="B89" s="55" t="str">
        <f>'Ведомст.2017'!B91</f>
        <v>Культура, кинематография</v>
      </c>
      <c r="C89" s="73">
        <f>'Ведомст.2017'!C91</f>
        <v>403</v>
      </c>
      <c r="D89" s="73" t="str">
        <f>'Ведомст.2017'!D91</f>
        <v>08</v>
      </c>
      <c r="E89" s="73"/>
      <c r="F89" s="73"/>
      <c r="G89" s="73"/>
      <c r="H89" s="210">
        <f aca="true" t="shared" si="10" ref="H89:I93">H90</f>
        <v>50</v>
      </c>
      <c r="I89" s="210">
        <f t="shared" si="10"/>
        <v>50</v>
      </c>
      <c r="J89" s="211">
        <f aca="true" t="shared" si="11" ref="J89:J94">I89/H89*100</f>
        <v>100</v>
      </c>
    </row>
    <row r="90" spans="1:10" s="121" customFormat="1" ht="15.75">
      <c r="A90" s="4"/>
      <c r="B90" s="3" t="str">
        <f>'Ведомст.2017'!B92</f>
        <v>Культура</v>
      </c>
      <c r="C90" s="78">
        <f>'Ведомст.2017'!C92</f>
        <v>403</v>
      </c>
      <c r="D90" s="78" t="str">
        <f>'Ведомст.2017'!D92</f>
        <v>08</v>
      </c>
      <c r="E90" s="78" t="str">
        <f>'Ведомст.2017'!E92</f>
        <v>01</v>
      </c>
      <c r="F90" s="78"/>
      <c r="G90" s="78"/>
      <c r="H90" s="212">
        <f t="shared" si="10"/>
        <v>50</v>
      </c>
      <c r="I90" s="212">
        <f t="shared" si="10"/>
        <v>50</v>
      </c>
      <c r="J90" s="168">
        <f t="shared" si="11"/>
        <v>100</v>
      </c>
    </row>
    <row r="91" spans="1:10" s="122" customFormat="1" ht="45">
      <c r="A91" s="59"/>
      <c r="B91" s="60" t="str">
        <f>'Ведомст.2017'!B93</f>
        <v>Муниципальная программа «Развитие культуры муниципального образования Ковардицкое 2016-2020 годы»</v>
      </c>
      <c r="C91" s="81">
        <f>'Ведомст.2017'!C93</f>
        <v>403</v>
      </c>
      <c r="D91" s="81" t="str">
        <f>'Ведомст.2017'!D93</f>
        <v>08</v>
      </c>
      <c r="E91" s="81" t="str">
        <f>'Ведомст.2017'!E93</f>
        <v>01</v>
      </c>
      <c r="F91" s="214" t="str">
        <f>'Ведомст.2017'!F93</f>
        <v>03</v>
      </c>
      <c r="G91" s="81"/>
      <c r="H91" s="213">
        <f t="shared" si="10"/>
        <v>50</v>
      </c>
      <c r="I91" s="213">
        <f t="shared" si="10"/>
        <v>50</v>
      </c>
      <c r="J91" s="169">
        <f t="shared" si="11"/>
        <v>100</v>
      </c>
    </row>
    <row r="92" spans="1:10" s="122" customFormat="1" ht="45">
      <c r="A92" s="59"/>
      <c r="B92" s="60" t="str">
        <f>'Ведомст.2017'!B94</f>
        <v>Подпрограмма "Развитие и модернизация материально-технической базы учреждений культуры муниципального образования Ковардицкое на 2016-2020 годы"</v>
      </c>
      <c r="C92" s="81">
        <f>'Ведомст.2017'!C94</f>
        <v>403</v>
      </c>
      <c r="D92" s="81" t="str">
        <f>'Ведомст.2017'!D94</f>
        <v>08</v>
      </c>
      <c r="E92" s="81" t="str">
        <f>'Ведомст.2017'!E94</f>
        <v>01</v>
      </c>
      <c r="F92" s="214" t="str">
        <f>'Ведомст.2017'!F94</f>
        <v>03 2 </v>
      </c>
      <c r="G92" s="81"/>
      <c r="H92" s="213">
        <f t="shared" si="10"/>
        <v>50</v>
      </c>
      <c r="I92" s="213">
        <f t="shared" si="10"/>
        <v>50</v>
      </c>
      <c r="J92" s="169">
        <f t="shared" si="11"/>
        <v>100</v>
      </c>
    </row>
    <row r="93" spans="1:10" s="122" customFormat="1" ht="45">
      <c r="A93" s="59"/>
      <c r="B93" s="60" t="str">
        <f>'Ведомст.2017'!B95</f>
        <v>Основное мероприятие "Государственная поддержка лучших работников муниципальных учреждений культуры"</v>
      </c>
      <c r="C93" s="81">
        <f>'Ведомст.2017'!C95</f>
        <v>403</v>
      </c>
      <c r="D93" s="81" t="str">
        <f>'Ведомст.2017'!D95</f>
        <v>08</v>
      </c>
      <c r="E93" s="81" t="str">
        <f>'Ведомст.2017'!E95</f>
        <v>01</v>
      </c>
      <c r="F93" s="214" t="str">
        <f>'Ведомст.2017'!F95</f>
        <v>03 2 02</v>
      </c>
      <c r="G93" s="81"/>
      <c r="H93" s="213">
        <f t="shared" si="10"/>
        <v>50</v>
      </c>
      <c r="I93" s="213">
        <f t="shared" si="10"/>
        <v>50</v>
      </c>
      <c r="J93" s="169">
        <f t="shared" si="11"/>
        <v>100</v>
      </c>
    </row>
    <row r="94" spans="1:10" ht="30">
      <c r="A94" s="56"/>
      <c r="B94" s="62" t="str">
        <f>'Ведомст.2017'!B96</f>
        <v>Поддержка отрасли культуры (Социальное обеспечение и иные выплаты населению)</v>
      </c>
      <c r="C94" s="84">
        <f>'Ведомст.2017'!C96</f>
        <v>403</v>
      </c>
      <c r="D94" s="84" t="str">
        <f>'Ведомст.2017'!D96</f>
        <v>08</v>
      </c>
      <c r="E94" s="84" t="str">
        <f>'Ведомст.2017'!E96</f>
        <v>01</v>
      </c>
      <c r="F94" s="84" t="str">
        <f>'Ведомст.2017'!F96</f>
        <v>03 2 02 R5190</v>
      </c>
      <c r="G94" s="84" t="str">
        <f>'Ведомст.2017'!G96</f>
        <v>300</v>
      </c>
      <c r="H94" s="166">
        <f>'Ведомст.2017'!H96</f>
        <v>50</v>
      </c>
      <c r="I94" s="113">
        <v>50</v>
      </c>
      <c r="J94" s="167">
        <f t="shared" si="11"/>
        <v>100</v>
      </c>
    </row>
    <row r="95" spans="1:10" ht="15.75">
      <c r="A95" s="64"/>
      <c r="B95" s="55" t="str">
        <f>'Ведомст.2017'!B97</f>
        <v>Социальная политика</v>
      </c>
      <c r="C95" s="73">
        <v>403</v>
      </c>
      <c r="D95" s="76" t="s">
        <v>10</v>
      </c>
      <c r="E95" s="76"/>
      <c r="F95" s="77"/>
      <c r="G95" s="76"/>
      <c r="H95" s="110">
        <f aca="true" t="shared" si="12" ref="H95:I98">H96</f>
        <v>142.4</v>
      </c>
      <c r="I95" s="110">
        <f t="shared" si="12"/>
        <v>141.02514</v>
      </c>
      <c r="J95" s="170">
        <f t="shared" si="7"/>
        <v>99.03450842696628</v>
      </c>
    </row>
    <row r="96" spans="1:10" s="121" customFormat="1" ht="15.75">
      <c r="A96" s="4"/>
      <c r="B96" s="3" t="str">
        <f>'Ведомст.2017'!B98</f>
        <v>Пенсионное обеспечение </v>
      </c>
      <c r="C96" s="78">
        <v>403</v>
      </c>
      <c r="D96" s="79" t="s">
        <v>10</v>
      </c>
      <c r="E96" s="79" t="s">
        <v>16</v>
      </c>
      <c r="F96" s="80"/>
      <c r="G96" s="79"/>
      <c r="H96" s="111">
        <f t="shared" si="12"/>
        <v>142.4</v>
      </c>
      <c r="I96" s="111">
        <f t="shared" si="12"/>
        <v>141.02514</v>
      </c>
      <c r="J96" s="168">
        <f t="shared" si="7"/>
        <v>99.03450842696628</v>
      </c>
    </row>
    <row r="97" spans="1:10" s="122" customFormat="1" ht="30">
      <c r="A97" s="59"/>
      <c r="B97" s="60" t="str">
        <f>'Ведомст.2017'!B99</f>
        <v>Непрограммные расходы органов местного самоуправления</v>
      </c>
      <c r="C97" s="81">
        <v>403</v>
      </c>
      <c r="D97" s="82" t="s">
        <v>10</v>
      </c>
      <c r="E97" s="82" t="s">
        <v>16</v>
      </c>
      <c r="F97" s="83" t="s">
        <v>111</v>
      </c>
      <c r="G97" s="82"/>
      <c r="H97" s="112">
        <f t="shared" si="12"/>
        <v>142.4</v>
      </c>
      <c r="I97" s="112">
        <f t="shared" si="12"/>
        <v>141.02514</v>
      </c>
      <c r="J97" s="169">
        <f t="shared" si="7"/>
        <v>99.03450842696628</v>
      </c>
    </row>
    <row r="98" spans="1:10" s="122" customFormat="1" ht="15.75">
      <c r="A98" s="59"/>
      <c r="B98" s="60" t="str">
        <f>'Ведомст.2017'!B100</f>
        <v>Иные непрограммные расходы</v>
      </c>
      <c r="C98" s="81">
        <v>403</v>
      </c>
      <c r="D98" s="82" t="s">
        <v>10</v>
      </c>
      <c r="E98" s="82" t="s">
        <v>16</v>
      </c>
      <c r="F98" s="83" t="s">
        <v>114</v>
      </c>
      <c r="G98" s="82"/>
      <c r="H98" s="112">
        <f t="shared" si="12"/>
        <v>142.4</v>
      </c>
      <c r="I98" s="112">
        <f t="shared" si="12"/>
        <v>141.02514</v>
      </c>
      <c r="J98" s="169">
        <f t="shared" si="7"/>
        <v>99.03450842696628</v>
      </c>
    </row>
    <row r="99" spans="1:10" ht="30">
      <c r="A99" s="56"/>
      <c r="B99" s="62" t="str">
        <f>'Ведомст.2017'!B101</f>
        <v>Доплата к пенсиям муниципальных служащих (Социальное обеспечение и иные выплаты населению)</v>
      </c>
      <c r="C99" s="84">
        <f>'Ведомст.2017'!C101</f>
        <v>403</v>
      </c>
      <c r="D99" s="84" t="str">
        <f>'Ведомст.2017'!D101</f>
        <v>10</v>
      </c>
      <c r="E99" s="84" t="str">
        <f>'Ведомст.2017'!E101</f>
        <v>01</v>
      </c>
      <c r="F99" s="84" t="str">
        <f>'Ведомст.2017'!F101</f>
        <v>99 9 00 11950</v>
      </c>
      <c r="G99" s="84" t="str">
        <f>'Ведомст.2017'!G101</f>
        <v>300</v>
      </c>
      <c r="H99" s="166">
        <f>'Ведомст.2017'!H101</f>
        <v>142.4</v>
      </c>
      <c r="I99" s="113">
        <v>141.02514</v>
      </c>
      <c r="J99" s="167">
        <f t="shared" si="7"/>
        <v>99.03450842696628</v>
      </c>
    </row>
    <row r="100" spans="1:10" ht="15.75">
      <c r="A100" s="54"/>
      <c r="B100" s="55" t="str">
        <f>'Ведомст.2017'!B102</f>
        <v>Физическая культура и спорт</v>
      </c>
      <c r="C100" s="73">
        <v>403</v>
      </c>
      <c r="D100" s="76" t="s">
        <v>11</v>
      </c>
      <c r="E100" s="76"/>
      <c r="F100" s="77"/>
      <c r="G100" s="76"/>
      <c r="H100" s="110">
        <f aca="true" t="shared" si="13" ref="H100:I104">H101</f>
        <v>10</v>
      </c>
      <c r="I100" s="110">
        <f t="shared" si="13"/>
        <v>10</v>
      </c>
      <c r="J100" s="170">
        <f t="shared" si="7"/>
        <v>100</v>
      </c>
    </row>
    <row r="101" spans="1:10" s="121" customFormat="1" ht="15.75">
      <c r="A101" s="58"/>
      <c r="B101" s="3" t="str">
        <f>'Ведомст.2017'!B103</f>
        <v>Физическая культура</v>
      </c>
      <c r="C101" s="78">
        <v>403</v>
      </c>
      <c r="D101" s="89" t="s">
        <v>11</v>
      </c>
      <c r="E101" s="89" t="s">
        <v>16</v>
      </c>
      <c r="F101" s="90"/>
      <c r="G101" s="89"/>
      <c r="H101" s="111">
        <f t="shared" si="13"/>
        <v>10</v>
      </c>
      <c r="I101" s="111">
        <f t="shared" si="13"/>
        <v>10</v>
      </c>
      <c r="J101" s="168">
        <f t="shared" si="7"/>
        <v>100</v>
      </c>
    </row>
    <row r="102" spans="1:10" s="122" customFormat="1" ht="45">
      <c r="A102" s="61"/>
      <c r="B102" s="60" t="str">
        <f>'Ведомст.2017'!B104</f>
        <v>Муниципальная программа «Развитие физической культуры и спорта в муниципальном образовании Ковардицкое на 2016-2020 годы»</v>
      </c>
      <c r="C102" s="81">
        <v>403</v>
      </c>
      <c r="D102" s="91" t="s">
        <v>11</v>
      </c>
      <c r="E102" s="91" t="s">
        <v>16</v>
      </c>
      <c r="F102" s="92" t="s">
        <v>19</v>
      </c>
      <c r="G102" s="91"/>
      <c r="H102" s="112">
        <f t="shared" si="13"/>
        <v>10</v>
      </c>
      <c r="I102" s="112">
        <f t="shared" si="13"/>
        <v>10</v>
      </c>
      <c r="J102" s="169">
        <f t="shared" si="7"/>
        <v>100</v>
      </c>
    </row>
    <row r="103" spans="1:10" s="122" customFormat="1" ht="45">
      <c r="A103" s="61"/>
      <c r="B103" s="60" t="str">
        <f>'Ведомст.2017'!B105</f>
        <v>Подпрограмма «Комплексное развитие физической культуры и спорта в муниципальном образовании  Ковардицкое на 2016-2020 годы»</v>
      </c>
      <c r="C103" s="81">
        <v>403</v>
      </c>
      <c r="D103" s="91" t="s">
        <v>11</v>
      </c>
      <c r="E103" s="91" t="s">
        <v>16</v>
      </c>
      <c r="F103" s="92" t="s">
        <v>127</v>
      </c>
      <c r="G103" s="91"/>
      <c r="H103" s="112">
        <f t="shared" si="13"/>
        <v>10</v>
      </c>
      <c r="I103" s="112">
        <f t="shared" si="13"/>
        <v>10</v>
      </c>
      <c r="J103" s="169">
        <f aca="true" t="shared" si="14" ref="J103:J130">I103/H103*100</f>
        <v>100</v>
      </c>
    </row>
    <row r="104" spans="1:10" s="122" customFormat="1" ht="45">
      <c r="A104" s="61"/>
      <c r="B104" s="60" t="str">
        <f>'Ведомст.2017'!B106</f>
        <v>Основное мероприятие «Обеспечение развития физической культуры и спорта на территории муниципального образования»</v>
      </c>
      <c r="C104" s="81">
        <v>403</v>
      </c>
      <c r="D104" s="91" t="s">
        <v>11</v>
      </c>
      <c r="E104" s="91" t="s">
        <v>16</v>
      </c>
      <c r="F104" s="92" t="s">
        <v>128</v>
      </c>
      <c r="G104" s="91"/>
      <c r="H104" s="112">
        <f t="shared" si="13"/>
        <v>10</v>
      </c>
      <c r="I104" s="112">
        <f t="shared" si="13"/>
        <v>10</v>
      </c>
      <c r="J104" s="169">
        <f t="shared" si="14"/>
        <v>100</v>
      </c>
    </row>
    <row r="105" spans="1:10" ht="75">
      <c r="A105" s="1"/>
      <c r="B105" s="62" t="str">
        <f>'Ведомст.2017'!B107</f>
        <v>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(Закупка товаров, работ и услуг для обеспечения государственных (муниципальных) нужд)</v>
      </c>
      <c r="C105" s="84">
        <f>'Ведомст.2017'!C107</f>
        <v>403</v>
      </c>
      <c r="D105" s="84" t="str">
        <f>'Ведомст.2017'!D107</f>
        <v>11</v>
      </c>
      <c r="E105" s="84" t="str">
        <f>'Ведомст.2017'!E107</f>
        <v>01</v>
      </c>
      <c r="F105" s="84" t="str">
        <f>'Ведомст.2017'!F107</f>
        <v>04 1 01 22040</v>
      </c>
      <c r="G105" s="84" t="str">
        <f>'Ведомст.2017'!G107</f>
        <v>200</v>
      </c>
      <c r="H105" s="166">
        <f>'Ведомст.2017'!H107</f>
        <v>10</v>
      </c>
      <c r="I105" s="113">
        <v>10</v>
      </c>
      <c r="J105" s="167">
        <f t="shared" si="14"/>
        <v>100</v>
      </c>
    </row>
    <row r="106" spans="1:10" ht="15.75">
      <c r="A106" s="56"/>
      <c r="B106" s="55" t="str">
        <f>'Ведомст.2017'!B108</f>
        <v>Средства массовой информации</v>
      </c>
      <c r="C106" s="73">
        <v>403</v>
      </c>
      <c r="D106" s="76" t="s">
        <v>12</v>
      </c>
      <c r="E106" s="76"/>
      <c r="F106" s="77"/>
      <c r="G106" s="76"/>
      <c r="H106" s="109">
        <f aca="true" t="shared" si="15" ref="H106:I109">H107</f>
        <v>307</v>
      </c>
      <c r="I106" s="109">
        <f t="shared" si="15"/>
        <v>304.645</v>
      </c>
      <c r="J106" s="170">
        <f t="shared" si="14"/>
        <v>99.2328990228013</v>
      </c>
    </row>
    <row r="107" spans="1:10" s="121" customFormat="1" ht="15.75">
      <c r="A107" s="4"/>
      <c r="B107" s="3" t="str">
        <f>'Ведомст.2017'!B109</f>
        <v>Периодическая печать и издательства</v>
      </c>
      <c r="C107" s="78">
        <v>403</v>
      </c>
      <c r="D107" s="89" t="s">
        <v>12</v>
      </c>
      <c r="E107" s="89" t="s">
        <v>17</v>
      </c>
      <c r="F107" s="90"/>
      <c r="G107" s="89"/>
      <c r="H107" s="111">
        <f t="shared" si="15"/>
        <v>307</v>
      </c>
      <c r="I107" s="111">
        <f t="shared" si="15"/>
        <v>304.645</v>
      </c>
      <c r="J107" s="168">
        <f t="shared" si="14"/>
        <v>99.2328990228013</v>
      </c>
    </row>
    <row r="108" spans="1:10" s="122" customFormat="1" ht="45">
      <c r="A108" s="59"/>
      <c r="B108" s="60" t="str">
        <f>'Ведомст.2017'!B110</f>
        <v>Муниципальная программа «Развитие муниципальной службы в муниципальном образовании Ковардицкое на 2016-2020 годы»</v>
      </c>
      <c r="C108" s="81">
        <v>403</v>
      </c>
      <c r="D108" s="91" t="s">
        <v>12</v>
      </c>
      <c r="E108" s="91" t="s">
        <v>17</v>
      </c>
      <c r="F108" s="92" t="s">
        <v>31</v>
      </c>
      <c r="G108" s="91"/>
      <c r="H108" s="112">
        <f t="shared" si="15"/>
        <v>307</v>
      </c>
      <c r="I108" s="112">
        <f t="shared" si="15"/>
        <v>304.645</v>
      </c>
      <c r="J108" s="169">
        <f t="shared" si="14"/>
        <v>99.2328990228013</v>
      </c>
    </row>
    <row r="109" spans="1:10" s="122" customFormat="1" ht="45">
      <c r="A109" s="59"/>
      <c r="B109" s="60" t="str">
        <f>'Ведомст.2017'!B111</f>
        <v>Основное мероприятие «Организация  освещения нормативных правовых актов муниципального образования в средствах массовой информации»</v>
      </c>
      <c r="C109" s="81">
        <v>403</v>
      </c>
      <c r="D109" s="91" t="s">
        <v>12</v>
      </c>
      <c r="E109" s="91" t="s">
        <v>17</v>
      </c>
      <c r="F109" s="92" t="s">
        <v>129</v>
      </c>
      <c r="G109" s="91"/>
      <c r="H109" s="112">
        <f t="shared" si="15"/>
        <v>307</v>
      </c>
      <c r="I109" s="112">
        <f t="shared" si="15"/>
        <v>304.645</v>
      </c>
      <c r="J109" s="169">
        <f t="shared" si="14"/>
        <v>99.2328990228013</v>
      </c>
    </row>
    <row r="110" spans="1:10" ht="45">
      <c r="A110" s="56"/>
      <c r="B110" s="62" t="str">
        <f>'Ведомст.2017'!B112</f>
        <v>Расходы на периодическую печать и издательства (Закупка товаров, работ и услуг для обеспечения государственных (муниципальных) нужд)</v>
      </c>
      <c r="C110" s="84">
        <f>'Ведомст.2017'!C112</f>
        <v>403</v>
      </c>
      <c r="D110" s="84" t="str">
        <f>'Ведомст.2017'!D112</f>
        <v>12</v>
      </c>
      <c r="E110" s="84" t="str">
        <f>'Ведомст.2017'!E112</f>
        <v>02</v>
      </c>
      <c r="F110" s="84" t="str">
        <f>'Ведомст.2017'!F112</f>
        <v>05 0 01 22030</v>
      </c>
      <c r="G110" s="84" t="str">
        <f>'Ведомст.2017'!G112</f>
        <v>200</v>
      </c>
      <c r="H110" s="166">
        <f>'Ведомст.2017'!H112</f>
        <v>307</v>
      </c>
      <c r="I110" s="113">
        <v>304.645</v>
      </c>
      <c r="J110" s="167">
        <f t="shared" si="14"/>
        <v>99.2328990228013</v>
      </c>
    </row>
    <row r="111" spans="1:10" ht="57">
      <c r="A111" s="65" t="s">
        <v>46</v>
      </c>
      <c r="B111" s="55" t="str">
        <f>'Ведомст.2017'!B113</f>
        <v>Муниципальное казенное учреждение "Административно-хозяйственный центр Ковардицкого сельского поселения Муромского района"</v>
      </c>
      <c r="C111" s="73">
        <v>403</v>
      </c>
      <c r="D111" s="76"/>
      <c r="E111" s="76"/>
      <c r="F111" s="77"/>
      <c r="G111" s="76"/>
      <c r="H111" s="110">
        <f aca="true" t="shared" si="16" ref="H111:I114">H112</f>
        <v>9821.499999999998</v>
      </c>
      <c r="I111" s="110">
        <f t="shared" si="16"/>
        <v>9703.53996</v>
      </c>
      <c r="J111" s="170">
        <f t="shared" si="14"/>
        <v>98.79896105482871</v>
      </c>
    </row>
    <row r="112" spans="1:10" ht="15.75">
      <c r="A112" s="65"/>
      <c r="B112" s="55" t="str">
        <f>'Ведомст.2017'!B114</f>
        <v>Общегосударственные вопросы</v>
      </c>
      <c r="C112" s="73">
        <v>403</v>
      </c>
      <c r="D112" s="76" t="s">
        <v>16</v>
      </c>
      <c r="E112" s="76"/>
      <c r="F112" s="77"/>
      <c r="G112" s="76"/>
      <c r="H112" s="110">
        <f t="shared" si="16"/>
        <v>9821.499999999998</v>
      </c>
      <c r="I112" s="110">
        <f t="shared" si="16"/>
        <v>9703.53996</v>
      </c>
      <c r="J112" s="170">
        <f t="shared" si="14"/>
        <v>98.79896105482871</v>
      </c>
    </row>
    <row r="113" spans="1:10" s="121" customFormat="1" ht="15.75">
      <c r="A113" s="4"/>
      <c r="B113" s="3" t="str">
        <f>'Ведомст.2017'!B115</f>
        <v>Другие общегосударственные вопросы</v>
      </c>
      <c r="C113" s="78">
        <v>403</v>
      </c>
      <c r="D113" s="79" t="s">
        <v>16</v>
      </c>
      <c r="E113" s="79" t="s">
        <v>24</v>
      </c>
      <c r="F113" s="80"/>
      <c r="G113" s="79"/>
      <c r="H113" s="115">
        <f t="shared" si="16"/>
        <v>9821.499999999998</v>
      </c>
      <c r="I113" s="115">
        <f t="shared" si="16"/>
        <v>9703.53996</v>
      </c>
      <c r="J113" s="168">
        <f t="shared" si="14"/>
        <v>98.79896105482871</v>
      </c>
    </row>
    <row r="114" spans="1:10" s="122" customFormat="1" ht="45">
      <c r="A114" s="59"/>
      <c r="B114" s="60" t="str">
        <f>'Ведомст.2017'!B116</f>
        <v>Муниципальная программа «Развитие муниципальной службы в муниципальном образовании Ковардицкое на 2016-2020 годы»</v>
      </c>
      <c r="C114" s="81">
        <v>403</v>
      </c>
      <c r="D114" s="82" t="s">
        <v>16</v>
      </c>
      <c r="E114" s="82" t="s">
        <v>24</v>
      </c>
      <c r="F114" s="83" t="s">
        <v>31</v>
      </c>
      <c r="G114" s="82"/>
      <c r="H114" s="116">
        <f t="shared" si="16"/>
        <v>9821.499999999998</v>
      </c>
      <c r="I114" s="116">
        <f t="shared" si="16"/>
        <v>9703.53996</v>
      </c>
      <c r="J114" s="169">
        <f t="shared" si="14"/>
        <v>98.79896105482871</v>
      </c>
    </row>
    <row r="115" spans="1:10" s="122" customFormat="1" ht="75">
      <c r="A115" s="59"/>
      <c r="B115" s="60" t="str">
        <f>'Ведомст.2017'!B117</f>
        <v>Основное мероприятие «Материально-техническое и финансовое обеспечение деятельности муниципального казённого учреждения «Административно-хозяйственный центр Ковардицкого сельского поселения Муромского района»»</v>
      </c>
      <c r="C115" s="81">
        <v>403</v>
      </c>
      <c r="D115" s="82" t="s">
        <v>16</v>
      </c>
      <c r="E115" s="82" t="s">
        <v>24</v>
      </c>
      <c r="F115" s="83" t="s">
        <v>130</v>
      </c>
      <c r="G115" s="82"/>
      <c r="H115" s="116">
        <f>SUM(H116:H118)</f>
        <v>9821.499999999998</v>
      </c>
      <c r="I115" s="116">
        <f>SUM(I116:I118)</f>
        <v>9703.53996</v>
      </c>
      <c r="J115" s="169">
        <f t="shared" si="14"/>
        <v>98.79896105482871</v>
      </c>
    </row>
    <row r="116" spans="1:10" ht="120">
      <c r="A116" s="56"/>
      <c r="B116" s="62" t="str">
        <f>'Ведомст.2017'!B118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C116" s="84">
        <f>'Ведомст.2017'!C118</f>
        <v>403</v>
      </c>
      <c r="D116" s="84" t="str">
        <f>'Ведомст.2017'!D118</f>
        <v>01</v>
      </c>
      <c r="E116" s="84" t="str">
        <f>'Ведомст.2017'!E118</f>
        <v>13</v>
      </c>
      <c r="F116" s="84" t="str">
        <f>'Ведомст.2017'!F118</f>
        <v>05 0 02 Ц0590</v>
      </c>
      <c r="G116" s="84" t="str">
        <f>'Ведомст.2017'!G118</f>
        <v>100</v>
      </c>
      <c r="H116" s="166">
        <f>'Ведомст.2017'!H118</f>
        <v>6089.599999999999</v>
      </c>
      <c r="I116" s="113">
        <f>4693.96934+1377.59868</f>
        <v>6071.56802</v>
      </c>
      <c r="J116" s="167">
        <f t="shared" si="14"/>
        <v>99.70388892538098</v>
      </c>
    </row>
    <row r="117" spans="1:10" ht="75">
      <c r="A117" s="56"/>
      <c r="B117" s="62" t="str">
        <f>'Ведомст.2017'!B119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(Закупка товаров, работ и услуг для обеспечения государственных (муниципальных) нужд)</v>
      </c>
      <c r="C117" s="84">
        <f>'Ведомст.2017'!C119</f>
        <v>403</v>
      </c>
      <c r="D117" s="84" t="str">
        <f>'Ведомст.2017'!D119</f>
        <v>01</v>
      </c>
      <c r="E117" s="84" t="str">
        <f>'Ведомст.2017'!E119</f>
        <v>13</v>
      </c>
      <c r="F117" s="84" t="str">
        <f>'Ведомст.2017'!F119</f>
        <v>05 0 02 Ц0590</v>
      </c>
      <c r="G117" s="84" t="str">
        <f>'Ведомст.2017'!G119</f>
        <v>200</v>
      </c>
      <c r="H117" s="166">
        <f>'Ведомст.2017'!H119</f>
        <v>2632.1</v>
      </c>
      <c r="I117" s="113">
        <v>2533.03387</v>
      </c>
      <c r="J117" s="167">
        <f t="shared" si="14"/>
        <v>96.23623228600738</v>
      </c>
    </row>
    <row r="118" spans="1:10" ht="60">
      <c r="A118" s="56"/>
      <c r="B118" s="62" t="str">
        <f>'Ведомст.2017'!B120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(Иные бюджетные ассигнования)</v>
      </c>
      <c r="C118" s="84">
        <f>'Ведомст.2017'!C120</f>
        <v>403</v>
      </c>
      <c r="D118" s="84" t="str">
        <f>'Ведомст.2017'!D120</f>
        <v>01</v>
      </c>
      <c r="E118" s="84" t="str">
        <f>'Ведомст.2017'!E120</f>
        <v>13</v>
      </c>
      <c r="F118" s="84" t="str">
        <f>'Ведомст.2017'!F120</f>
        <v>05 0 02 Ц0590</v>
      </c>
      <c r="G118" s="84" t="str">
        <f>'Ведомст.2017'!G120</f>
        <v>800</v>
      </c>
      <c r="H118" s="166">
        <f>'Ведомст.2017'!H120</f>
        <v>1099.8</v>
      </c>
      <c r="I118" s="113">
        <f>1083.241+15.173+0.52407</f>
        <v>1098.93807</v>
      </c>
      <c r="J118" s="167">
        <f t="shared" si="14"/>
        <v>99.92162847790507</v>
      </c>
    </row>
    <row r="119" spans="1:10" ht="28.5">
      <c r="A119" s="54" t="s">
        <v>48</v>
      </c>
      <c r="B119" s="55" t="str">
        <f>'Ведомст.2017'!B121</f>
        <v>Муниципальное бюджетное учреждение "Ковардицкий Дом культуры"</v>
      </c>
      <c r="C119" s="73">
        <v>403</v>
      </c>
      <c r="D119" s="74"/>
      <c r="E119" s="74"/>
      <c r="F119" s="75"/>
      <c r="G119" s="74"/>
      <c r="H119" s="110">
        <f aca="true" t="shared" si="17" ref="H119:I121">H120</f>
        <v>11431.000000000002</v>
      </c>
      <c r="I119" s="110">
        <f t="shared" si="17"/>
        <v>10309.01022</v>
      </c>
      <c r="J119" s="170">
        <f t="shared" si="14"/>
        <v>90.18467518152391</v>
      </c>
    </row>
    <row r="120" spans="1:10" ht="15.75">
      <c r="A120" s="56"/>
      <c r="B120" s="55" t="str">
        <f>'Ведомст.2017'!B122</f>
        <v>Культура, кинематография</v>
      </c>
      <c r="C120" s="73">
        <v>403</v>
      </c>
      <c r="D120" s="76" t="s">
        <v>38</v>
      </c>
      <c r="E120" s="76"/>
      <c r="F120" s="77"/>
      <c r="G120" s="76"/>
      <c r="H120" s="110">
        <f t="shared" si="17"/>
        <v>11431.000000000002</v>
      </c>
      <c r="I120" s="110">
        <f t="shared" si="17"/>
        <v>10309.01022</v>
      </c>
      <c r="J120" s="170">
        <f t="shared" si="14"/>
        <v>90.18467518152391</v>
      </c>
    </row>
    <row r="121" spans="1:10" s="121" customFormat="1" ht="15.75">
      <c r="A121" s="4"/>
      <c r="B121" s="3" t="str">
        <f>'Ведомст.2017'!B123</f>
        <v>Культура</v>
      </c>
      <c r="C121" s="78">
        <v>403</v>
      </c>
      <c r="D121" s="89" t="s">
        <v>38</v>
      </c>
      <c r="E121" s="89" t="s">
        <v>16</v>
      </c>
      <c r="F121" s="90"/>
      <c r="G121" s="89"/>
      <c r="H121" s="111">
        <f t="shared" si="17"/>
        <v>11431.000000000002</v>
      </c>
      <c r="I121" s="111">
        <f t="shared" si="17"/>
        <v>10309.01022</v>
      </c>
      <c r="J121" s="168">
        <f t="shared" si="14"/>
        <v>90.18467518152391</v>
      </c>
    </row>
    <row r="122" spans="1:10" s="122" customFormat="1" ht="45">
      <c r="A122" s="59"/>
      <c r="B122" s="60" t="str">
        <f>'Ведомст.2017'!B124</f>
        <v>Муниципальная программа «Развитие культуры муниципального образования Ковардицкое на 2016-2020 годы»</v>
      </c>
      <c r="C122" s="81">
        <v>403</v>
      </c>
      <c r="D122" s="91" t="s">
        <v>38</v>
      </c>
      <c r="E122" s="91" t="s">
        <v>16</v>
      </c>
      <c r="F122" s="92" t="s">
        <v>27</v>
      </c>
      <c r="G122" s="91"/>
      <c r="H122" s="112">
        <f>H123</f>
        <v>11431.000000000002</v>
      </c>
      <c r="I122" s="112">
        <f>I123</f>
        <v>10309.01022</v>
      </c>
      <c r="J122" s="169">
        <f t="shared" si="14"/>
        <v>90.18467518152391</v>
      </c>
    </row>
    <row r="123" spans="1:10" s="122" customFormat="1" ht="15.75">
      <c r="A123" s="59"/>
      <c r="B123" s="60" t="str">
        <f>'Ведомст.2017'!B125</f>
        <v>Подпрограмма «Искусство»</v>
      </c>
      <c r="C123" s="81">
        <v>403</v>
      </c>
      <c r="D123" s="91" t="s">
        <v>38</v>
      </c>
      <c r="E123" s="91" t="s">
        <v>16</v>
      </c>
      <c r="F123" s="92" t="s">
        <v>131</v>
      </c>
      <c r="G123" s="91"/>
      <c r="H123" s="112">
        <f>H124+H126</f>
        <v>11431.000000000002</v>
      </c>
      <c r="I123" s="112">
        <f>I124+I126</f>
        <v>10309.01022</v>
      </c>
      <c r="J123" s="169">
        <f t="shared" si="14"/>
        <v>90.18467518152391</v>
      </c>
    </row>
    <row r="124" spans="1:10" s="122" customFormat="1" ht="60">
      <c r="A124" s="59"/>
      <c r="B124" s="60" t="str">
        <f>'Ведомст.2017'!B126</f>
        <v>Основное мероприятие «Предоставление мер социальной поддержки работникам культуры и педагогическим работникам образовательных учреждений дополнительного образования детей в сфере культуры»</v>
      </c>
      <c r="C124" s="81">
        <v>403</v>
      </c>
      <c r="D124" s="91" t="s">
        <v>38</v>
      </c>
      <c r="E124" s="91" t="s">
        <v>16</v>
      </c>
      <c r="F124" s="92" t="s">
        <v>132</v>
      </c>
      <c r="G124" s="91"/>
      <c r="H124" s="112">
        <f>H125</f>
        <v>126.1</v>
      </c>
      <c r="I124" s="112">
        <f>I125</f>
        <v>88</v>
      </c>
      <c r="J124" s="169">
        <f t="shared" si="14"/>
        <v>69.78588421887392</v>
      </c>
    </row>
    <row r="125" spans="1:10" ht="105">
      <c r="A125" s="56"/>
      <c r="B125" s="62" t="str">
        <f>'Ведомст.2017'!B127</f>
        <v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v>
      </c>
      <c r="C125" s="84">
        <f>'Ведомст.2017'!C127</f>
        <v>403</v>
      </c>
      <c r="D125" s="84" t="str">
        <f>'Ведомст.2017'!D127</f>
        <v>08</v>
      </c>
      <c r="E125" s="84" t="str">
        <f>'Ведомст.2017'!E127</f>
        <v>01</v>
      </c>
      <c r="F125" s="84" t="str">
        <f>'Ведомст.2017'!F127</f>
        <v>03 1 01 70230</v>
      </c>
      <c r="G125" s="84" t="str">
        <f>'Ведомст.2017'!G127</f>
        <v>600</v>
      </c>
      <c r="H125" s="166">
        <f>'Ведомст.2017'!H127</f>
        <v>126.1</v>
      </c>
      <c r="I125" s="113">
        <v>88</v>
      </c>
      <c r="J125" s="167">
        <f t="shared" si="14"/>
        <v>69.78588421887392</v>
      </c>
    </row>
    <row r="126" spans="1:10" s="122" customFormat="1" ht="45">
      <c r="A126" s="59"/>
      <c r="B126" s="66" t="str">
        <f>'Ведомст.2017'!B128</f>
        <v>Основное мероприятие «Обеспечение деятельности (оказание услуг) дворцов культуры, других учреждений культуры»</v>
      </c>
      <c r="C126" s="93">
        <v>403</v>
      </c>
      <c r="D126" s="82" t="s">
        <v>38</v>
      </c>
      <c r="E126" s="82" t="s">
        <v>16</v>
      </c>
      <c r="F126" s="83" t="s">
        <v>133</v>
      </c>
      <c r="G126" s="82"/>
      <c r="H126" s="116">
        <f>SUM(H127:H130)</f>
        <v>11304.900000000001</v>
      </c>
      <c r="I126" s="116">
        <f>SUM(I127:I130)</f>
        <v>10221.01022</v>
      </c>
      <c r="J126" s="169">
        <f t="shared" si="14"/>
        <v>90.41221258038549</v>
      </c>
    </row>
    <row r="127" spans="1:10" s="122" customFormat="1" ht="105">
      <c r="A127" s="59"/>
      <c r="B127" s="62" t="str">
        <f>'Ведомст.2017'!B129</f>
        <v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 (Предоставление субсидий бюджетным, автономным учреждениям и иным некоммерческим организациям)</v>
      </c>
      <c r="C127" s="84">
        <f>'Ведомст.2017'!C129</f>
        <v>403</v>
      </c>
      <c r="D127" s="84" t="str">
        <f>'Ведомст.2017'!D129</f>
        <v>08</v>
      </c>
      <c r="E127" s="84" t="str">
        <f>'Ведомст.2017'!E129</f>
        <v>01</v>
      </c>
      <c r="F127" s="84" t="str">
        <f>'Ведомст.2017'!F129</f>
        <v>03 1 02 70390</v>
      </c>
      <c r="G127" s="84" t="str">
        <f>'Ведомст.2017'!G129</f>
        <v>600</v>
      </c>
      <c r="H127" s="166">
        <f>'Ведомст.2017'!H129</f>
        <v>1213.1</v>
      </c>
      <c r="I127" s="113">
        <v>1213.1</v>
      </c>
      <c r="J127" s="167">
        <f>I127/H127*100</f>
        <v>100</v>
      </c>
    </row>
    <row r="128" spans="1:10" s="122" customFormat="1" ht="105">
      <c r="A128" s="59"/>
      <c r="B128" s="62" t="str">
        <f>'Ведомст.2017'!B130</f>
        <v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 (Предоставление субсидий бюджетным, автономным учреждениям и иным некоммерческим организациям)</v>
      </c>
      <c r="C128" s="84">
        <f>'Ведомст.2017'!C130</f>
        <v>403</v>
      </c>
      <c r="D128" s="84" t="str">
        <f>'Ведомст.2017'!D130</f>
        <v>08</v>
      </c>
      <c r="E128" s="84" t="str">
        <f>'Ведомст.2017'!E130</f>
        <v>01</v>
      </c>
      <c r="F128" s="84" t="str">
        <f>'Ведомст.2017'!F130</f>
        <v>03 1 02 S0390</v>
      </c>
      <c r="G128" s="84" t="str">
        <f>'Ведомст.2017'!G130</f>
        <v>600</v>
      </c>
      <c r="H128" s="166">
        <f>'Ведомст.2017'!H130</f>
        <v>64</v>
      </c>
      <c r="I128" s="113">
        <v>64</v>
      </c>
      <c r="J128" s="167">
        <f>I128/H128*100</f>
        <v>100</v>
      </c>
    </row>
    <row r="129" spans="1:10" ht="60">
      <c r="A129" s="56"/>
      <c r="B129" s="62" t="str">
        <f>'Ведомст.2017'!B131</f>
        <v>Выплаты стимулирующего характера руководителям муниципальных учреждений культуры (Предоставление субсидий бюджетным, автономным учреждениям и иным некоммерческим организациям)</v>
      </c>
      <c r="C129" s="84">
        <f>'Ведомст.2017'!C131</f>
        <v>403</v>
      </c>
      <c r="D129" s="84" t="str">
        <f>'Ведомст.2017'!D131</f>
        <v>08</v>
      </c>
      <c r="E129" s="84" t="str">
        <f>'Ведомст.2017'!E131</f>
        <v>01</v>
      </c>
      <c r="F129" s="84" t="str">
        <f>'Ведомст.2017'!F131</f>
        <v>03 1 02 Д0520</v>
      </c>
      <c r="G129" s="84" t="str">
        <f>'Ведомст.2017'!G131</f>
        <v>600</v>
      </c>
      <c r="H129" s="166">
        <f>'Ведомст.2017'!H131</f>
        <v>259.6</v>
      </c>
      <c r="I129" s="113">
        <v>259.6</v>
      </c>
      <c r="J129" s="167">
        <f t="shared" si="14"/>
        <v>100</v>
      </c>
    </row>
    <row r="130" spans="1:10" ht="60">
      <c r="A130" s="56"/>
      <c r="B130" s="62" t="str">
        <f>'Ведомст.2017'!B132</f>
        <v>Расходы на обеспечение деятельности (оказание услуг) дворцов культуры, других учреждений культуры (Предоставление субсидий бюджетным, автономным учреждениям и иным некоммерческим организациям)</v>
      </c>
      <c r="C130" s="84">
        <f>'Ведомст.2017'!C132</f>
        <v>403</v>
      </c>
      <c r="D130" s="84" t="str">
        <f>'Ведомст.2017'!D132</f>
        <v>08</v>
      </c>
      <c r="E130" s="84" t="str">
        <f>'Ведомст.2017'!E132</f>
        <v>01</v>
      </c>
      <c r="F130" s="84" t="str">
        <f>'Ведомст.2017'!F132</f>
        <v>03 1 02 Д0590</v>
      </c>
      <c r="G130" s="84" t="str">
        <f>'Ведомст.2017'!G132</f>
        <v>600</v>
      </c>
      <c r="H130" s="166">
        <f>'Ведомст.2017'!H132</f>
        <v>9768.2</v>
      </c>
      <c r="I130" s="113">
        <f>7808.11987+876.19035</f>
        <v>8684.310220000001</v>
      </c>
      <c r="J130" s="167">
        <f t="shared" si="14"/>
        <v>88.90389447390513</v>
      </c>
    </row>
    <row r="131" spans="1:10" ht="15.75">
      <c r="A131" s="67"/>
      <c r="B131" s="55" t="s">
        <v>50</v>
      </c>
      <c r="C131" s="68"/>
      <c r="D131" s="57"/>
      <c r="E131" s="57"/>
      <c r="F131" s="57"/>
      <c r="G131" s="57"/>
      <c r="H131" s="110">
        <f>H10</f>
        <v>39734.5409</v>
      </c>
      <c r="I131" s="110">
        <f>I10</f>
        <v>37739.133180000004</v>
      </c>
      <c r="J131" s="170">
        <f>I131/H131*100</f>
        <v>94.97815332754985</v>
      </c>
    </row>
    <row r="132" spans="1:8" ht="15.75">
      <c r="A132" s="2"/>
      <c r="B132" s="5"/>
      <c r="C132" s="5"/>
      <c r="D132" s="6"/>
      <c r="E132" s="6"/>
      <c r="F132" s="6"/>
      <c r="G132" s="6"/>
      <c r="H132" s="72"/>
    </row>
    <row r="133" spans="1:9" ht="15.75">
      <c r="A133" s="2"/>
      <c r="B133" s="5"/>
      <c r="C133" s="5"/>
      <c r="D133" s="6"/>
      <c r="E133" s="6"/>
      <c r="F133" s="6"/>
      <c r="G133" s="6"/>
      <c r="H133" s="173">
        <f>H131-'Ведомст.2017'!H133</f>
        <v>0</v>
      </c>
      <c r="I133" s="174">
        <f>37739.13318-I131</f>
        <v>0</v>
      </c>
    </row>
    <row r="134" spans="1:8" ht="15.75">
      <c r="A134" s="2"/>
      <c r="B134" s="5"/>
      <c r="C134" s="5"/>
      <c r="D134" s="6"/>
      <c r="E134" s="6"/>
      <c r="F134" s="6"/>
      <c r="G134" s="6"/>
      <c r="H134" s="72"/>
    </row>
  </sheetData>
  <sheetProtection/>
  <autoFilter ref="A8:M133"/>
  <mergeCells count="5">
    <mergeCell ref="I7:J7"/>
    <mergeCell ref="H1:J1"/>
    <mergeCell ref="H2:J2"/>
    <mergeCell ref="H3:J3"/>
    <mergeCell ref="A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2"/>
  <sheetViews>
    <sheetView zoomScalePageLayoutView="0" workbookViewId="0" topLeftCell="A109">
      <selection activeCell="A109" sqref="A1:IV16384"/>
    </sheetView>
  </sheetViews>
  <sheetFormatPr defaultColWidth="9.00390625" defaultRowHeight="12.75"/>
  <cols>
    <col min="1" max="1" width="56.75390625" style="23" customWidth="1"/>
    <col min="2" max="2" width="4.25390625" style="24" customWidth="1"/>
    <col min="3" max="3" width="4.00390625" style="24" customWidth="1"/>
    <col min="4" max="4" width="14.75390625" style="25" customWidth="1"/>
    <col min="5" max="5" width="4.75390625" style="25" customWidth="1"/>
    <col min="6" max="6" width="14.875" style="26" customWidth="1"/>
    <col min="7" max="7" width="14.875" style="14" customWidth="1"/>
    <col min="8" max="8" width="13.625" style="14" customWidth="1"/>
    <col min="9" max="16384" width="9.125" style="14" customWidth="1"/>
  </cols>
  <sheetData>
    <row r="1" spans="1:6" ht="15.75">
      <c r="A1" s="13"/>
      <c r="B1" s="13"/>
      <c r="C1" s="13"/>
      <c r="D1" s="13"/>
      <c r="E1" s="13"/>
      <c r="F1" s="13"/>
    </row>
    <row r="2" spans="1:6" ht="15.75">
      <c r="A2" s="13"/>
      <c r="B2" s="13"/>
      <c r="C2" s="13"/>
      <c r="D2" s="13"/>
      <c r="E2" s="13"/>
      <c r="F2" s="13"/>
    </row>
    <row r="3" spans="1:6" ht="15.75">
      <c r="A3" s="13"/>
      <c r="B3" s="13"/>
      <c r="C3" s="13"/>
      <c r="D3" s="13"/>
      <c r="E3" s="13"/>
      <c r="F3" s="13"/>
    </row>
    <row r="4" spans="1:6" ht="15">
      <c r="A4" s="155"/>
      <c r="B4" s="155"/>
      <c r="C4" s="155"/>
      <c r="D4" s="155"/>
      <c r="E4" s="155"/>
      <c r="F4" s="155"/>
    </row>
    <row r="5" spans="1:6" ht="15">
      <c r="A5" s="15"/>
      <c r="B5" s="15"/>
      <c r="C5" s="15"/>
      <c r="D5" s="15"/>
      <c r="E5" s="15"/>
      <c r="F5" s="16"/>
    </row>
    <row r="6" spans="1:8" ht="42.75">
      <c r="A6" s="69" t="s">
        <v>1</v>
      </c>
      <c r="B6" s="54" t="s">
        <v>102</v>
      </c>
      <c r="C6" s="54" t="s">
        <v>103</v>
      </c>
      <c r="D6" s="54" t="s">
        <v>135</v>
      </c>
      <c r="E6" s="54" t="s">
        <v>105</v>
      </c>
      <c r="F6" s="164" t="s">
        <v>166</v>
      </c>
      <c r="G6" s="164" t="s">
        <v>167</v>
      </c>
      <c r="H6" s="164" t="s">
        <v>168</v>
      </c>
    </row>
    <row r="7" spans="1:8" s="71" customFormat="1" ht="14.25">
      <c r="A7" s="69">
        <v>1</v>
      </c>
      <c r="B7" s="69">
        <v>2</v>
      </c>
      <c r="C7" s="69">
        <v>3</v>
      </c>
      <c r="D7" s="69">
        <v>4</v>
      </c>
      <c r="E7" s="69">
        <v>5</v>
      </c>
      <c r="F7" s="69">
        <v>6</v>
      </c>
      <c r="G7" s="69">
        <v>7</v>
      </c>
      <c r="H7" s="69">
        <v>8</v>
      </c>
    </row>
    <row r="8" spans="1:8" s="95" customFormat="1" ht="14.25" customHeight="1">
      <c r="A8" s="8" t="str">
        <f>'Ведомст.2017'!B14</f>
        <v>Общегосударственные вопросы</v>
      </c>
      <c r="B8" s="9" t="str">
        <f>'Ведомст.2017'!D14</f>
        <v>01</v>
      </c>
      <c r="C8" s="19"/>
      <c r="D8" s="43"/>
      <c r="E8" s="20"/>
      <c r="F8" s="98">
        <f>F9+F15+F25+F20</f>
        <v>12694.999999999998</v>
      </c>
      <c r="G8" s="98">
        <f>G9+G15+G25+G20</f>
        <v>12374.269890000001</v>
      </c>
      <c r="H8" s="105">
        <f aca="true" t="shared" si="0" ref="H8:H39">G8/F8*100</f>
        <v>97.4735714060654</v>
      </c>
    </row>
    <row r="9" spans="1:8" s="36" customFormat="1" ht="41.25" customHeight="1">
      <c r="A9" s="34" t="str">
        <f>'Ведомст.2017'!B15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9" s="40" t="str">
        <f>'Ведомст.2017'!D15</f>
        <v>01</v>
      </c>
      <c r="C9" s="40" t="str">
        <f>'Ведомст.2017'!E15</f>
        <v>04</v>
      </c>
      <c r="D9" s="44"/>
      <c r="E9" s="35"/>
      <c r="F9" s="99">
        <f>F10</f>
        <v>2121.0000000000005</v>
      </c>
      <c r="G9" s="99">
        <f>G10</f>
        <v>2018.2699300000002</v>
      </c>
      <c r="H9" s="119">
        <f t="shared" si="0"/>
        <v>95.15652663837811</v>
      </c>
    </row>
    <row r="10" spans="1:8" s="39" customFormat="1" ht="15">
      <c r="A10" s="37" t="str">
        <f>'Ведомст.2017'!B16</f>
        <v>Непрограммные расходы органов местного самоуправления</v>
      </c>
      <c r="B10" s="38" t="str">
        <f>'Ведомст.2017'!D16</f>
        <v>01</v>
      </c>
      <c r="C10" s="38" t="str">
        <f>'Ведомст.2017'!E16</f>
        <v>04</v>
      </c>
      <c r="D10" s="45" t="str">
        <f>'Ведомст.2017'!F16</f>
        <v>99</v>
      </c>
      <c r="E10" s="38"/>
      <c r="F10" s="100">
        <f>F11</f>
        <v>2121.0000000000005</v>
      </c>
      <c r="G10" s="100">
        <f>G11</f>
        <v>2018.2699300000002</v>
      </c>
      <c r="H10" s="176">
        <f t="shared" si="0"/>
        <v>95.15652663837811</v>
      </c>
    </row>
    <row r="11" spans="1:8" s="39" customFormat="1" ht="15">
      <c r="A11" s="37" t="str">
        <f>'Ведомст.2017'!B17</f>
        <v>Иные непрограммные расходы</v>
      </c>
      <c r="B11" s="38" t="str">
        <f>'Ведомст.2017'!D17</f>
        <v>01</v>
      </c>
      <c r="C11" s="38" t="str">
        <f>'Ведомст.2017'!E17</f>
        <v>04</v>
      </c>
      <c r="D11" s="45" t="str">
        <f>'Ведомст.2017'!F17</f>
        <v>99 9 </v>
      </c>
      <c r="E11" s="38"/>
      <c r="F11" s="100">
        <f>F12+F13+F14</f>
        <v>2121.0000000000005</v>
      </c>
      <c r="G11" s="100">
        <f>G12+G13+G14</f>
        <v>2018.2699300000002</v>
      </c>
      <c r="H11" s="176">
        <f t="shared" si="0"/>
        <v>95.15652663837811</v>
      </c>
    </row>
    <row r="12" spans="1:8" ht="67.5" customHeight="1">
      <c r="A12" s="21" t="str">
        <f>'Ведомст.2017'!B18</f>
        <v>Расходы на выплаты по оплате труда работников муниципальных органов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12" s="10" t="str">
        <f>'Ведомст.2017'!D18</f>
        <v>01</v>
      </c>
      <c r="C12" s="10" t="str">
        <f>'Ведомст.2017'!E18</f>
        <v>04</v>
      </c>
      <c r="D12" s="46" t="str">
        <f>'Ведомст.2017'!F18</f>
        <v>99 9 00 00110</v>
      </c>
      <c r="E12" s="10" t="str">
        <f>'Ведомст.2017'!G18</f>
        <v>100</v>
      </c>
      <c r="F12" s="101">
        <f>'Ведомст.2017'!H18</f>
        <v>1972.4</v>
      </c>
      <c r="G12" s="101">
        <f>'Вед.'!I16</f>
        <v>1970.9699300000002</v>
      </c>
      <c r="H12" s="175">
        <f t="shared" si="0"/>
        <v>99.92749594402758</v>
      </c>
    </row>
    <row r="13" spans="1:8" ht="25.5">
      <c r="A13" s="150" t="str">
        <f>'Ведомст.2017'!B19</f>
        <v>Расходы на обеспечение функций муниципальных органов (Иные бюджетные ассигнования)</v>
      </c>
      <c r="B13" s="10" t="str">
        <f>'Ведомст.2017'!D19</f>
        <v>01</v>
      </c>
      <c r="C13" s="10" t="str">
        <f>'Ведомст.2017'!E19</f>
        <v>04</v>
      </c>
      <c r="D13" s="46" t="str">
        <f>'Ведомст.2017'!F19</f>
        <v>99 9 00 00190</v>
      </c>
      <c r="E13" s="10" t="str">
        <f>'Ведомст.2017'!G19</f>
        <v>200</v>
      </c>
      <c r="F13" s="151">
        <f>'Ведомст.2017'!H19</f>
        <v>101.3</v>
      </c>
      <c r="G13" s="151">
        <f>'Вед.'!I17</f>
        <v>0</v>
      </c>
      <c r="H13" s="175">
        <f t="shared" si="0"/>
        <v>0</v>
      </c>
    </row>
    <row r="14" spans="1:8" ht="114.75">
      <c r="A14" s="21" t="str">
        <f>'Ведомст.2017'!B20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14" s="10" t="str">
        <f>'Ведомст.2017'!D20</f>
        <v>01</v>
      </c>
      <c r="C14" s="10" t="str">
        <f>'Ведомст.2017'!E20</f>
        <v>04</v>
      </c>
      <c r="D14" s="46" t="str">
        <f>'Ведомст.2017'!F20</f>
        <v>99 9 00 86040</v>
      </c>
      <c r="E14" s="10" t="str">
        <f>'Ведомст.2017'!G20</f>
        <v>500</v>
      </c>
      <c r="F14" s="101">
        <f>'Ведомст.2017'!H20</f>
        <v>47.3</v>
      </c>
      <c r="G14" s="101">
        <f>'Вед.'!I18</f>
        <v>47.3</v>
      </c>
      <c r="H14" s="175">
        <f t="shared" si="0"/>
        <v>100</v>
      </c>
    </row>
    <row r="15" spans="1:8" s="36" customFormat="1" ht="39" customHeight="1">
      <c r="A15" s="34" t="str">
        <f>'Ведомст.2017'!B21</f>
        <v>Обеспечение деятельности финансовых, налоговых и таможенных органов и органов финансового (финансово-бюджетного) надзора</v>
      </c>
      <c r="B15" s="40" t="str">
        <f>'Ведомст.2017'!D21</f>
        <v>01</v>
      </c>
      <c r="C15" s="40" t="str">
        <f>'Ведомст.2017'!E21</f>
        <v>06</v>
      </c>
      <c r="D15" s="47"/>
      <c r="E15" s="40"/>
      <c r="F15" s="99">
        <f aca="true" t="shared" si="1" ref="F15:G18">F16</f>
        <v>437</v>
      </c>
      <c r="G15" s="99">
        <f t="shared" si="1"/>
        <v>437</v>
      </c>
      <c r="H15" s="119">
        <f t="shared" si="0"/>
        <v>100</v>
      </c>
    </row>
    <row r="16" spans="1:8" ht="39" customHeight="1">
      <c r="A16" s="37" t="str">
        <f>'Ведомст.2017'!B22</f>
        <v>Муниципальная программа «Управление муниципальными финансами муниципального образования Ковардицкое на 2016-2020 годы»</v>
      </c>
      <c r="B16" s="38" t="str">
        <f>'Ведомст.2017'!D22</f>
        <v>01</v>
      </c>
      <c r="C16" s="38" t="str">
        <f>'Ведомст.2017'!E22</f>
        <v>06</v>
      </c>
      <c r="D16" s="45" t="str">
        <f>'Ведомст.2017'!F22</f>
        <v>08</v>
      </c>
      <c r="E16" s="38"/>
      <c r="F16" s="102">
        <f t="shared" si="1"/>
        <v>437</v>
      </c>
      <c r="G16" s="102">
        <f t="shared" si="1"/>
        <v>437</v>
      </c>
      <c r="H16" s="176">
        <f t="shared" si="0"/>
        <v>100</v>
      </c>
    </row>
    <row r="17" spans="1:8" ht="39" customHeight="1">
      <c r="A17" s="37" t="str">
        <f>'Ведомст.2017'!B23</f>
        <v>Подпрограмма «Повышение эффективности бюджетных расходов муниципального образования Ковардицкое на 2016-2020 годы»</v>
      </c>
      <c r="B17" s="38" t="str">
        <f>'Ведомст.2017'!D23</f>
        <v>01</v>
      </c>
      <c r="C17" s="38" t="str">
        <f>'Ведомст.2017'!E23</f>
        <v>06</v>
      </c>
      <c r="D17" s="45" t="str">
        <f>'Ведомст.2017'!F23</f>
        <v>08 2 </v>
      </c>
      <c r="E17" s="38"/>
      <c r="F17" s="102">
        <f t="shared" si="1"/>
        <v>437</v>
      </c>
      <c r="G17" s="102">
        <f t="shared" si="1"/>
        <v>437</v>
      </c>
      <c r="H17" s="176">
        <f t="shared" si="0"/>
        <v>100</v>
      </c>
    </row>
    <row r="18" spans="1:8" s="39" customFormat="1" ht="25.5">
      <c r="A18" s="37" t="str">
        <f>'Ведомст.2017'!B24</f>
        <v>Основное мероприятие «Обеспечение качественного управления финансами муниципального образования»</v>
      </c>
      <c r="B18" s="38" t="str">
        <f>'Ведомст.2017'!D24</f>
        <v>01</v>
      </c>
      <c r="C18" s="38" t="str">
        <f>'Ведомст.2017'!E24</f>
        <v>06</v>
      </c>
      <c r="D18" s="45" t="str">
        <f>'Ведомст.2017'!F24</f>
        <v>08 2 01</v>
      </c>
      <c r="E18" s="38"/>
      <c r="F18" s="103">
        <f t="shared" si="1"/>
        <v>437</v>
      </c>
      <c r="G18" s="103">
        <f t="shared" si="1"/>
        <v>437</v>
      </c>
      <c r="H18" s="176">
        <f t="shared" si="0"/>
        <v>100</v>
      </c>
    </row>
    <row r="19" spans="1:8" ht="89.25">
      <c r="A19" s="21" t="str">
        <f>'Ведомст.2017'!B25</f>
        <v>Иные межбюджетные трансферты передаваемые бюджету Муромского района из бюджета Ковардицкого сельского поселения на мероприятия в части составления и рассмотрения проекта бюджета поселения, утверждения и исполнения бюджета поселения, осуществления контроля за его исполнением, составления и утверждения отчета об исполнении бюджета поселения (Межбюджетные трансферты)</v>
      </c>
      <c r="B19" s="10" t="str">
        <f>'Ведомст.2017'!D25</f>
        <v>01</v>
      </c>
      <c r="C19" s="10" t="str">
        <f>'Ведомст.2017'!E25</f>
        <v>06</v>
      </c>
      <c r="D19" s="46" t="str">
        <f>'Ведомст.2017'!F25</f>
        <v>08 2 01 86010</v>
      </c>
      <c r="E19" s="10" t="str">
        <f>'Ведомст.2017'!G25</f>
        <v>500</v>
      </c>
      <c r="F19" s="102">
        <f>'Ведомст.2017'!H25</f>
        <v>437</v>
      </c>
      <c r="G19" s="102">
        <f>'Вед.'!I23</f>
        <v>437</v>
      </c>
      <c r="H19" s="175">
        <f t="shared" si="0"/>
        <v>100</v>
      </c>
    </row>
    <row r="20" spans="1:8" s="36" customFormat="1" ht="15">
      <c r="A20" s="34" t="str">
        <f>'Ведомст.2017'!B26</f>
        <v>Резервные фонды</v>
      </c>
      <c r="B20" s="40" t="str">
        <f>'Ведомст.2017'!D26</f>
        <v>01</v>
      </c>
      <c r="C20" s="40" t="str">
        <f>'Ведомст.2017'!E26</f>
        <v>11</v>
      </c>
      <c r="D20" s="47"/>
      <c r="E20" s="40"/>
      <c r="F20" s="99">
        <f>F21</f>
        <v>100</v>
      </c>
      <c r="G20" s="99">
        <f>G21</f>
        <v>0</v>
      </c>
      <c r="H20" s="119">
        <f t="shared" si="0"/>
        <v>0</v>
      </c>
    </row>
    <row r="21" spans="1:8" s="39" customFormat="1" ht="15">
      <c r="A21" s="37" t="str">
        <f>'Ведомст.2017'!B27</f>
        <v>Непрограммные расходы органов местного самоуправления</v>
      </c>
      <c r="B21" s="38" t="str">
        <f>'Ведомст.2017'!D27</f>
        <v>01</v>
      </c>
      <c r="C21" s="38" t="str">
        <f>'Ведомст.2017'!E27</f>
        <v>11</v>
      </c>
      <c r="D21" s="45" t="str">
        <f>'Ведомст.2017'!F27</f>
        <v>99</v>
      </c>
      <c r="E21" s="38"/>
      <c r="F21" s="103">
        <f>F22</f>
        <v>100</v>
      </c>
      <c r="G21" s="103">
        <f>G22</f>
        <v>0</v>
      </c>
      <c r="H21" s="176">
        <f t="shared" si="0"/>
        <v>0</v>
      </c>
    </row>
    <row r="22" spans="1:8" s="39" customFormat="1" ht="15">
      <c r="A22" s="37" t="str">
        <f>'Ведомст.2017'!B28</f>
        <v>Иные непрограммные расходы</v>
      </c>
      <c r="B22" s="38" t="str">
        <f>'Ведомст.2017'!D28</f>
        <v>01</v>
      </c>
      <c r="C22" s="38" t="str">
        <f>'Ведомст.2017'!E28</f>
        <v>11</v>
      </c>
      <c r="D22" s="45" t="str">
        <f>'Ведомст.2017'!F28</f>
        <v>99 9</v>
      </c>
      <c r="E22" s="38"/>
      <c r="F22" s="103">
        <f>SUM(F23:F24)</f>
        <v>100</v>
      </c>
      <c r="G22" s="103">
        <f>SUM(G23:G24)</f>
        <v>0</v>
      </c>
      <c r="H22" s="176">
        <f t="shared" si="0"/>
        <v>0</v>
      </c>
    </row>
    <row r="23" spans="1:8" ht="25.5">
      <c r="A23" s="21" t="str">
        <f>'Ведомст.2017'!B29</f>
        <v>Резервный фонд администрации муниципального образования Ковардицкое (Иные бюджетные ассигнования)</v>
      </c>
      <c r="B23" s="10" t="str">
        <f>'Ведомст.2017'!D29</f>
        <v>01</v>
      </c>
      <c r="C23" s="10" t="str">
        <f>'Ведомст.2017'!E29</f>
        <v>11</v>
      </c>
      <c r="D23" s="46" t="str">
        <f>'Ведомст.2017'!F29</f>
        <v>99 9 00 21300</v>
      </c>
      <c r="E23" s="10" t="str">
        <f>'Ведомст.2017'!G29</f>
        <v>800</v>
      </c>
      <c r="F23" s="102">
        <f>'Ведомст.2017'!H29</f>
        <v>50</v>
      </c>
      <c r="G23" s="102">
        <f>'Вед.'!I27</f>
        <v>0</v>
      </c>
      <c r="H23" s="175">
        <f t="shared" si="0"/>
        <v>0</v>
      </c>
    </row>
    <row r="24" spans="1:8" ht="38.25">
      <c r="A24" s="21" t="str">
        <f>'Ведомст.2017'!B30</f>
        <v>Резерв финансовых и материальных ресурсов для ликвидации чрезвычайных ситуаций природного и техногенного характера (Иные бюджетные ассигнования)</v>
      </c>
      <c r="B24" s="10" t="str">
        <f>'Ведомст.2017'!D30</f>
        <v>01</v>
      </c>
      <c r="C24" s="10" t="str">
        <f>'Ведомст.2017'!E30</f>
        <v>11</v>
      </c>
      <c r="D24" s="46" t="str">
        <f>'Ведомст.2017'!F30</f>
        <v>99 9 00 21310</v>
      </c>
      <c r="E24" s="10" t="str">
        <f>'Ведомст.2017'!G30</f>
        <v>800</v>
      </c>
      <c r="F24" s="102">
        <f>'Ведомст.2017'!H30</f>
        <v>50</v>
      </c>
      <c r="G24" s="102">
        <f>'Вед.'!I28</f>
        <v>0</v>
      </c>
      <c r="H24" s="175">
        <f>G24/F24*100</f>
        <v>0</v>
      </c>
    </row>
    <row r="25" spans="1:8" s="36" customFormat="1" ht="18" customHeight="1">
      <c r="A25" s="34" t="str">
        <f>'Ведомст.2017'!B31</f>
        <v>Другие общегосударственные вопросы</v>
      </c>
      <c r="B25" s="41" t="str">
        <f>'Ведомст.2017'!D31</f>
        <v>01</v>
      </c>
      <c r="C25" s="41" t="str">
        <f>'Ведомст.2017'!E31</f>
        <v>13</v>
      </c>
      <c r="D25" s="48"/>
      <c r="E25" s="41"/>
      <c r="F25" s="99">
        <f>F26+F31+F36</f>
        <v>10036.999999999998</v>
      </c>
      <c r="G25" s="99">
        <f>G26+G31+G36</f>
        <v>9918.999960000001</v>
      </c>
      <c r="H25" s="119">
        <f t="shared" si="0"/>
        <v>98.82434950682477</v>
      </c>
    </row>
    <row r="26" spans="1:8" s="39" customFormat="1" ht="25.5">
      <c r="A26" s="37" t="str">
        <f>'Ведомст.2017'!B116</f>
        <v>Муниципальная программа «Развитие муниципальной службы в муниципальном образовании Ковардицкое на 2016-2020 годы»</v>
      </c>
      <c r="B26" s="38" t="str">
        <f>'Ведомст.2017'!D116</f>
        <v>01</v>
      </c>
      <c r="C26" s="38" t="str">
        <f>'Ведомст.2017'!E116</f>
        <v>13</v>
      </c>
      <c r="D26" s="45" t="str">
        <f>'Ведомст.2017'!F116</f>
        <v>05</v>
      </c>
      <c r="E26" s="94"/>
      <c r="F26" s="103">
        <f>F27</f>
        <v>9821.499999999998</v>
      </c>
      <c r="G26" s="103">
        <f>G27</f>
        <v>9703.53996</v>
      </c>
      <c r="H26" s="176">
        <f t="shared" si="0"/>
        <v>98.79896105482871</v>
      </c>
    </row>
    <row r="27" spans="1:8" s="39" customFormat="1" ht="51">
      <c r="A27" s="37" t="str">
        <f>'Ведомст.2017'!B117</f>
        <v>Основное мероприятие «Материально-техническое и финансовое обеспечение деятельности муниципального казённого учреждения «Административно-хозяйственный центр Ковардицкого сельского поселения Муромского района»»</v>
      </c>
      <c r="B27" s="38" t="str">
        <f>'Ведомст.2017'!D117</f>
        <v>01</v>
      </c>
      <c r="C27" s="38" t="str">
        <f>'Ведомст.2017'!E117</f>
        <v>13</v>
      </c>
      <c r="D27" s="45" t="str">
        <f>'Ведомст.2017'!F117</f>
        <v>05 0 02 </v>
      </c>
      <c r="E27" s="94"/>
      <c r="F27" s="103">
        <f>SUM(F28:F30)</f>
        <v>9821.499999999998</v>
      </c>
      <c r="G27" s="103">
        <f>SUM(G28:G30)</f>
        <v>9703.53996</v>
      </c>
      <c r="H27" s="176">
        <f t="shared" si="0"/>
        <v>98.79896105482871</v>
      </c>
    </row>
    <row r="28" spans="1:8" ht="92.25" customHeight="1">
      <c r="A28" s="21" t="str">
        <f>'Ведомст.2017'!B118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28" s="10" t="str">
        <f>'Ведомст.2017'!D118</f>
        <v>01</v>
      </c>
      <c r="C28" s="10" t="str">
        <f>'Ведомст.2017'!E118</f>
        <v>13</v>
      </c>
      <c r="D28" s="46" t="str">
        <f>'Ведомст.2017'!F118</f>
        <v>05 0 02 Ц0590</v>
      </c>
      <c r="E28" s="10" t="str">
        <f>'Ведомст.2017'!G118</f>
        <v>100</v>
      </c>
      <c r="F28" s="101">
        <f>'Ведомст.2017'!H118</f>
        <v>6089.599999999999</v>
      </c>
      <c r="G28" s="101">
        <f>'Вед.'!I116</f>
        <v>6071.56802</v>
      </c>
      <c r="H28" s="175">
        <f t="shared" si="0"/>
        <v>99.70388892538098</v>
      </c>
    </row>
    <row r="29" spans="1:8" ht="63.75">
      <c r="A29" s="21" t="str">
        <f>'Ведомст.2017'!B119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(Закупка товаров, работ и услуг для обеспечения государственных (муниципальных) нужд)</v>
      </c>
      <c r="B29" s="10" t="str">
        <f>'Ведомст.2017'!D119</f>
        <v>01</v>
      </c>
      <c r="C29" s="10" t="str">
        <f>'Ведомст.2017'!E119</f>
        <v>13</v>
      </c>
      <c r="D29" s="46" t="str">
        <f>'Ведомст.2017'!F119</f>
        <v>05 0 02 Ц0590</v>
      </c>
      <c r="E29" s="10" t="str">
        <f>'Ведомст.2017'!G119</f>
        <v>200</v>
      </c>
      <c r="F29" s="101">
        <f>'Ведомст.2017'!H119</f>
        <v>2632.1</v>
      </c>
      <c r="G29" s="101">
        <f>'Вед.'!I117</f>
        <v>2533.03387</v>
      </c>
      <c r="H29" s="175">
        <f t="shared" si="0"/>
        <v>96.23623228600738</v>
      </c>
    </row>
    <row r="30" spans="1:8" ht="51">
      <c r="A30" s="21" t="str">
        <f>'Ведомст.2017'!B120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(Иные бюджетные ассигнования)</v>
      </c>
      <c r="B30" s="10" t="str">
        <f>'Ведомст.2017'!D120</f>
        <v>01</v>
      </c>
      <c r="C30" s="10" t="str">
        <f>'Ведомст.2017'!E120</f>
        <v>13</v>
      </c>
      <c r="D30" s="46" t="str">
        <f>'Ведомст.2017'!F120</f>
        <v>05 0 02 Ц0590</v>
      </c>
      <c r="E30" s="10" t="str">
        <f>'Ведомст.2017'!G120</f>
        <v>800</v>
      </c>
      <c r="F30" s="101">
        <f>'Ведомст.2017'!H120</f>
        <v>1099.8</v>
      </c>
      <c r="G30" s="101">
        <f>'Вед.'!I118</f>
        <v>1098.93807</v>
      </c>
      <c r="H30" s="175">
        <f t="shared" si="0"/>
        <v>99.92162847790507</v>
      </c>
    </row>
    <row r="31" spans="1:8" s="39" customFormat="1" ht="38.25">
      <c r="A31" s="37" t="str">
        <f>'Ведомст.2017'!B32</f>
        <v>Муниципальная программа «Управление муниципальным имуществом муниципального образования Ковардицкое на 2016-2020 годы»</v>
      </c>
      <c r="B31" s="42" t="str">
        <f>'Ведомст.2017'!D32</f>
        <v>01</v>
      </c>
      <c r="C31" s="42" t="str">
        <f>'Ведомст.2017'!E32</f>
        <v>13</v>
      </c>
      <c r="D31" s="49" t="str">
        <f>'Ведомст.2017'!F32</f>
        <v>07</v>
      </c>
      <c r="E31" s="42"/>
      <c r="F31" s="103">
        <f>F32</f>
        <v>127.8</v>
      </c>
      <c r="G31" s="103">
        <f>G32</f>
        <v>127.75999999999999</v>
      </c>
      <c r="H31" s="176">
        <f t="shared" si="0"/>
        <v>99.96870109546165</v>
      </c>
    </row>
    <row r="32" spans="1:8" s="39" customFormat="1" ht="24.75" customHeight="1">
      <c r="A32" s="37" t="str">
        <f>'Ведомст.2017'!B33</f>
        <v>Основное мероприятие «Обеспечение эффективного управления муниципальным имуществом»</v>
      </c>
      <c r="B32" s="42" t="str">
        <f>'Ведомст.2017'!D33</f>
        <v>01</v>
      </c>
      <c r="C32" s="42" t="str">
        <f>'Ведомст.2017'!E33</f>
        <v>13</v>
      </c>
      <c r="D32" s="49" t="str">
        <f>'Ведомст.2017'!F33</f>
        <v>07 0 01</v>
      </c>
      <c r="E32" s="42"/>
      <c r="F32" s="103">
        <f>SUM(F33:F35)</f>
        <v>127.8</v>
      </c>
      <c r="G32" s="103">
        <f>SUM(G33:G35)</f>
        <v>127.75999999999999</v>
      </c>
      <c r="H32" s="176">
        <f t="shared" si="0"/>
        <v>99.96870109546165</v>
      </c>
    </row>
    <row r="33" spans="1:8" ht="51">
      <c r="A33" s="21" t="str">
        <f>'Ведомст.2017'!B34</f>
        <v>Оценка недвижимости, признание прав и регулирование отношений по государственной и муниципальной собственности  (Закупка товаров, работ и услуг для обеспечения государственных (муниципальных) нужд)</v>
      </c>
      <c r="B33" s="22" t="str">
        <f>'Ведомст.2017'!D34</f>
        <v>01</v>
      </c>
      <c r="C33" s="22" t="str">
        <f>'Ведомст.2017'!E34</f>
        <v>13</v>
      </c>
      <c r="D33" s="50" t="str">
        <f>'Ведомст.2017'!F34</f>
        <v>07 0 01 22310</v>
      </c>
      <c r="E33" s="22" t="str">
        <f>'Ведомст.2017'!G34</f>
        <v>200</v>
      </c>
      <c r="F33" s="102">
        <f>'Ведомст.2017'!H34</f>
        <v>76.8</v>
      </c>
      <c r="G33" s="102">
        <f>'Вед.'!I32</f>
        <v>76.8</v>
      </c>
      <c r="H33" s="175">
        <f t="shared" si="0"/>
        <v>100</v>
      </c>
    </row>
    <row r="34" spans="1:8" ht="38.25">
      <c r="A34" s="21" t="str">
        <f>'Ведомст.2017'!B35</f>
        <v>Оценка недвижимости, признание прав и регулирование отношений по государственной и муниципальной собственности  (Иные бюджетные ассигнования)</v>
      </c>
      <c r="B34" s="22" t="str">
        <f>'Ведомст.2017'!D35</f>
        <v>01</v>
      </c>
      <c r="C34" s="22" t="str">
        <f>'Ведомст.2017'!E35</f>
        <v>13</v>
      </c>
      <c r="D34" s="50" t="str">
        <f>'Ведомст.2017'!F35</f>
        <v>07 0 01 22310</v>
      </c>
      <c r="E34" s="22" t="str">
        <f>'Ведомст.2017'!G35</f>
        <v>800</v>
      </c>
      <c r="F34" s="102">
        <f>'Ведомст.2017'!H35</f>
        <v>11</v>
      </c>
      <c r="G34" s="102">
        <f>'Вед.'!I33</f>
        <v>10.959999999999999</v>
      </c>
      <c r="H34" s="175">
        <f t="shared" si="0"/>
        <v>99.63636363636363</v>
      </c>
    </row>
    <row r="35" spans="1:8" ht="63.75">
      <c r="A35" s="21" t="str">
        <f>'Ведомст.2017'!B36</f>
        <v>Осуществление постановки на кадастровый учет земельных участков, расположенных под объектами, находящимися в муниципальной собственности муниципального образования Ковардицкое (Закупка товаров, работ и услуг для обеспечения государственных (муниципальных) нужд) </v>
      </c>
      <c r="B35" s="22" t="str">
        <f>'Ведомст.2017'!D36</f>
        <v>01</v>
      </c>
      <c r="C35" s="22" t="str">
        <f>'Ведомст.2017'!E36</f>
        <v>13</v>
      </c>
      <c r="D35" s="50" t="str">
        <f>'Ведомст.2017'!F36</f>
        <v>07 0 01 22410</v>
      </c>
      <c r="E35" s="22" t="str">
        <f>'Ведомст.2017'!G36</f>
        <v>200</v>
      </c>
      <c r="F35" s="102">
        <f>'Ведомст.2017'!H36</f>
        <v>40</v>
      </c>
      <c r="G35" s="102">
        <f>'Вед.'!I34</f>
        <v>40</v>
      </c>
      <c r="H35" s="175">
        <f>G35/F35*100</f>
        <v>100</v>
      </c>
    </row>
    <row r="36" spans="1:8" s="39" customFormat="1" ht="15">
      <c r="A36" s="37" t="str">
        <f>'Ведомст.2017'!B37</f>
        <v>Непрограммные расходы органов местного самоуправления</v>
      </c>
      <c r="B36" s="38" t="str">
        <f>'Ведомст.2017'!D37</f>
        <v>01</v>
      </c>
      <c r="C36" s="38" t="str">
        <f>'Ведомст.2017'!E37</f>
        <v>13</v>
      </c>
      <c r="D36" s="45" t="str">
        <f>'Ведомст.2017'!F37</f>
        <v>99 </v>
      </c>
      <c r="E36" s="38"/>
      <c r="F36" s="103">
        <f>F37</f>
        <v>87.7</v>
      </c>
      <c r="G36" s="103">
        <f>G37</f>
        <v>87.7</v>
      </c>
      <c r="H36" s="176">
        <f t="shared" si="0"/>
        <v>100</v>
      </c>
    </row>
    <row r="37" spans="1:8" s="39" customFormat="1" ht="15">
      <c r="A37" s="37" t="str">
        <f>'Ведомст.2017'!B38</f>
        <v>Иные непрограммные расходы</v>
      </c>
      <c r="B37" s="38" t="str">
        <f>'Ведомст.2017'!D38</f>
        <v>01</v>
      </c>
      <c r="C37" s="38" t="str">
        <f>'Ведомст.2017'!E38</f>
        <v>13</v>
      </c>
      <c r="D37" s="45" t="str">
        <f>'Ведомст.2017'!F38</f>
        <v>99 9</v>
      </c>
      <c r="E37" s="38"/>
      <c r="F37" s="103">
        <f>F38</f>
        <v>87.7</v>
      </c>
      <c r="G37" s="103">
        <f>G38</f>
        <v>87.7</v>
      </c>
      <c r="H37" s="176">
        <f t="shared" si="0"/>
        <v>100</v>
      </c>
    </row>
    <row r="38" spans="1:8" ht="114.75">
      <c r="A38" s="21" t="str">
        <f>'Ведомст.2017'!B39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38" s="10" t="str">
        <f>'Ведомст.2017'!D39</f>
        <v>01</v>
      </c>
      <c r="C38" s="10" t="str">
        <f>'Ведомст.2017'!E39</f>
        <v>13</v>
      </c>
      <c r="D38" s="46" t="str">
        <f>'Ведомст.2017'!F39</f>
        <v>99 9 00 86040</v>
      </c>
      <c r="E38" s="10" t="str">
        <f>'Ведомст.2017'!G39</f>
        <v>500</v>
      </c>
      <c r="F38" s="101">
        <f>'Ведомст.2017'!H39</f>
        <v>87.7</v>
      </c>
      <c r="G38" s="101">
        <f>'Вед.'!I37</f>
        <v>87.7</v>
      </c>
      <c r="H38" s="175">
        <f t="shared" si="0"/>
        <v>100</v>
      </c>
    </row>
    <row r="39" spans="1:8" ht="14.25">
      <c r="A39" s="8" t="str">
        <f>'Ведомст.2017'!B40</f>
        <v>Национальная оборона</v>
      </c>
      <c r="B39" s="19" t="str">
        <f>'Ведомст.2017'!D40</f>
        <v>02</v>
      </c>
      <c r="C39" s="19"/>
      <c r="D39" s="51"/>
      <c r="E39" s="19"/>
      <c r="F39" s="98">
        <f aca="true" t="shared" si="2" ref="F39:G42">F40</f>
        <v>318.7</v>
      </c>
      <c r="G39" s="98">
        <f t="shared" si="2"/>
        <v>318.7</v>
      </c>
      <c r="H39" s="105">
        <f t="shared" si="0"/>
        <v>100</v>
      </c>
    </row>
    <row r="40" spans="1:8" s="36" customFormat="1" ht="15">
      <c r="A40" s="34" t="str">
        <f>'Ведомст.2017'!B41</f>
        <v>Мобилизационная и вневойсковая подготовка</v>
      </c>
      <c r="B40" s="41" t="str">
        <f>'Ведомст.2017'!D41</f>
        <v>02</v>
      </c>
      <c r="C40" s="41" t="str">
        <f>'Ведомст.2017'!E41</f>
        <v>03</v>
      </c>
      <c r="D40" s="48"/>
      <c r="E40" s="41"/>
      <c r="F40" s="99">
        <f t="shared" si="2"/>
        <v>318.7</v>
      </c>
      <c r="G40" s="99">
        <f t="shared" si="2"/>
        <v>318.7</v>
      </c>
      <c r="H40" s="119">
        <f aca="true" t="shared" si="3" ref="H40:H66">G40/F40*100</f>
        <v>100</v>
      </c>
    </row>
    <row r="41" spans="1:8" s="39" customFormat="1" ht="38.25">
      <c r="A41" s="37" t="str">
        <f>'Ведомст.2017'!B42</f>
        <v>Муниципальная программа «Управление муниципальными финансами муниципального образования Ковардицкое на 2016-2020 годы»</v>
      </c>
      <c r="B41" s="42" t="str">
        <f>'Ведомст.2017'!D42</f>
        <v>02</v>
      </c>
      <c r="C41" s="42" t="str">
        <f>'Ведомст.2017'!E42</f>
        <v>03</v>
      </c>
      <c r="D41" s="49" t="str">
        <f>'Ведомст.2017'!F42</f>
        <v>08</v>
      </c>
      <c r="E41" s="42"/>
      <c r="F41" s="103">
        <f t="shared" si="2"/>
        <v>318.7</v>
      </c>
      <c r="G41" s="103">
        <f t="shared" si="2"/>
        <v>318.7</v>
      </c>
      <c r="H41" s="176">
        <f t="shared" si="3"/>
        <v>100</v>
      </c>
    </row>
    <row r="42" spans="1:8" s="39" customFormat="1" ht="54" customHeight="1">
      <c r="A42" s="37" t="str">
        <f>'Ведомст.2017'!B43</f>
        <v>Подпрограмма «Повышение эффективности бюджетных расходов на содержание органов местного самоуправления и на осуществление первичного воинского учета в муниципальном образовании Ковардицкое»</v>
      </c>
      <c r="B42" s="42" t="str">
        <f>'Ведомст.2017'!D43</f>
        <v>02</v>
      </c>
      <c r="C42" s="42" t="str">
        <f>'Ведомст.2017'!E43</f>
        <v>03</v>
      </c>
      <c r="D42" s="49" t="str">
        <f>'Ведомст.2017'!F43</f>
        <v>08 3</v>
      </c>
      <c r="E42" s="42"/>
      <c r="F42" s="103">
        <f t="shared" si="2"/>
        <v>318.7</v>
      </c>
      <c r="G42" s="103">
        <f t="shared" si="2"/>
        <v>318.7</v>
      </c>
      <c r="H42" s="176">
        <f t="shared" si="3"/>
        <v>100</v>
      </c>
    </row>
    <row r="43" spans="1:8" s="39" customFormat="1" ht="51">
      <c r="A43" s="37" t="str">
        <f>'Ведомст.2017'!B44</f>
        <v>Основное мероприятие «Мониторинг расходов на оплату труда работников, осуществляющих полномочия по первичному воинскому учету на территориях, где отсутствуют военные комиссариаты»</v>
      </c>
      <c r="B43" s="42" t="str">
        <f>'Ведомст.2017'!D44</f>
        <v>02</v>
      </c>
      <c r="C43" s="42" t="str">
        <f>'Ведомст.2017'!E44</f>
        <v>03</v>
      </c>
      <c r="D43" s="49" t="str">
        <f>'Ведомст.2017'!F44</f>
        <v>08 3 01</v>
      </c>
      <c r="E43" s="42"/>
      <c r="F43" s="103">
        <f>SUM(F44:F45)</f>
        <v>318.7</v>
      </c>
      <c r="G43" s="103">
        <f>SUM(G44:G45)</f>
        <v>318.7</v>
      </c>
      <c r="H43" s="176">
        <f t="shared" si="3"/>
        <v>100</v>
      </c>
    </row>
    <row r="44" spans="1:8" ht="71.25" customHeight="1">
      <c r="A44" s="21" t="str">
        <f>'Ведомст.2017'!B45</f>
        <v>Осуществление первичного воинского учета на территориях, где отсутствуют военные комиссариаты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44" s="22" t="str">
        <f>'Ведомст.2017'!D45</f>
        <v>02</v>
      </c>
      <c r="C44" s="22" t="str">
        <f>'Ведомст.2017'!E45</f>
        <v>03</v>
      </c>
      <c r="D44" s="50" t="str">
        <f>'Ведомст.2017'!F45</f>
        <v>08 3 01 51180</v>
      </c>
      <c r="E44" s="22" t="str">
        <f>'Ведомст.2017'!G45</f>
        <v>100</v>
      </c>
      <c r="F44" s="102">
        <f>'Ведомст.2017'!H45</f>
        <v>307.3</v>
      </c>
      <c r="G44" s="102">
        <f>'Вед.'!I43</f>
        <v>307.3</v>
      </c>
      <c r="H44" s="175">
        <f t="shared" si="3"/>
        <v>100</v>
      </c>
    </row>
    <row r="45" spans="1:8" ht="38.25">
      <c r="A45" s="21" t="str">
        <f>'Ведомст.2017'!B46</f>
        <v>Осуществление первичного воинского учета на территориях, где отсутствуют военные комиссариаты   (Закупка товаров, работ и услуг для обеспечения государственных (муниципальных) нужд)</v>
      </c>
      <c r="B45" s="22" t="str">
        <f>'Ведомст.2017'!D46</f>
        <v>02</v>
      </c>
      <c r="C45" s="22" t="str">
        <f>'Ведомст.2017'!E46</f>
        <v>03</v>
      </c>
      <c r="D45" s="50" t="str">
        <f>'Ведомст.2017'!F46</f>
        <v>08 3 01 51180</v>
      </c>
      <c r="E45" s="22" t="str">
        <f>'Ведомст.2017'!G46</f>
        <v>200</v>
      </c>
      <c r="F45" s="102">
        <f>'Ведомст.2017'!H46</f>
        <v>11.4</v>
      </c>
      <c r="G45" s="102">
        <f>'Вед.'!I44</f>
        <v>11.4</v>
      </c>
      <c r="H45" s="175">
        <f t="shared" si="3"/>
        <v>100</v>
      </c>
    </row>
    <row r="46" spans="1:8" ht="14.25">
      <c r="A46" s="8" t="str">
        <f>'Ведомст.2017'!B47</f>
        <v>Национальная безопасность и правоохранительная деятельность</v>
      </c>
      <c r="B46" s="9" t="str">
        <f>'Ведомст.2017'!D47</f>
        <v>03</v>
      </c>
      <c r="C46" s="9"/>
      <c r="D46" s="52"/>
      <c r="E46" s="9"/>
      <c r="F46" s="98">
        <f aca="true" t="shared" si="4" ref="F46:G49">F47</f>
        <v>334</v>
      </c>
      <c r="G46" s="98">
        <f t="shared" si="4"/>
        <v>333.67829</v>
      </c>
      <c r="H46" s="105">
        <f t="shared" si="3"/>
        <v>99.90367964071856</v>
      </c>
    </row>
    <row r="47" spans="1:8" s="36" customFormat="1" ht="27">
      <c r="A47" s="34" t="str">
        <f>'Ведомст.2017'!B48</f>
        <v>Защита населения и территории от чрезвычайных ситуаций природного и техногенного характера, гражданская оборона</v>
      </c>
      <c r="B47" s="40" t="str">
        <f>'Ведомст.2017'!D48</f>
        <v>03</v>
      </c>
      <c r="C47" s="40" t="str">
        <f>'Ведомст.2017'!E48</f>
        <v>09</v>
      </c>
      <c r="D47" s="47"/>
      <c r="E47" s="40"/>
      <c r="F47" s="99">
        <f t="shared" si="4"/>
        <v>334</v>
      </c>
      <c r="G47" s="99">
        <f t="shared" si="4"/>
        <v>333.67829</v>
      </c>
      <c r="H47" s="119">
        <f t="shared" si="3"/>
        <v>99.90367964071856</v>
      </c>
    </row>
    <row r="48" spans="1:8" s="39" customFormat="1" ht="51">
      <c r="A48" s="37" t="str">
        <f>'Ведомст.2017'!B49</f>
        <v>Муниципальная программа «Защита населения и территорий муниципального образования Ковардицкое от чрезвычайных ситуаций, обеспечение пожарной безопасности и безопасности людей на водных объектах на 2016-2020 годы»</v>
      </c>
      <c r="B48" s="38" t="str">
        <f>'Ведомст.2017'!D49</f>
        <v>03</v>
      </c>
      <c r="C48" s="38" t="str">
        <f>'Ведомст.2017'!E49</f>
        <v>09</v>
      </c>
      <c r="D48" s="45" t="str">
        <f>'Ведомст.2017'!F49</f>
        <v>02</v>
      </c>
      <c r="E48" s="38"/>
      <c r="F48" s="103">
        <f t="shared" si="4"/>
        <v>334</v>
      </c>
      <c r="G48" s="103">
        <f t="shared" si="4"/>
        <v>333.67829</v>
      </c>
      <c r="H48" s="176">
        <f t="shared" si="3"/>
        <v>99.90367964071856</v>
      </c>
    </row>
    <row r="49" spans="1:8" s="39" customFormat="1" ht="63.75">
      <c r="A49" s="37" t="str">
        <f>'Ведомст.2017'!B50</f>
        <v>Подпрограмма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Ковардицкое на 2016-2020 годы»</v>
      </c>
      <c r="B49" s="38" t="str">
        <f>'Ведомст.2017'!D50</f>
        <v>03</v>
      </c>
      <c r="C49" s="38" t="str">
        <f>'Ведомст.2017'!E50</f>
        <v>09</v>
      </c>
      <c r="D49" s="45" t="str">
        <f>'Ведомст.2017'!F50</f>
        <v>02 1 </v>
      </c>
      <c r="E49" s="38"/>
      <c r="F49" s="103">
        <f t="shared" si="4"/>
        <v>334</v>
      </c>
      <c r="G49" s="103">
        <f t="shared" si="4"/>
        <v>333.67829</v>
      </c>
      <c r="H49" s="176">
        <f t="shared" si="3"/>
        <v>99.90367964071856</v>
      </c>
    </row>
    <row r="50" spans="1:8" s="39" customFormat="1" ht="25.5">
      <c r="A50" s="37" t="str">
        <f>'Ведомст.2017'!B51</f>
        <v>Основное мероприятие «Обеспечение условий для безопасной жизнедеятельности населения муниципального образования»</v>
      </c>
      <c r="B50" s="38" t="str">
        <f>'Ведомст.2017'!D51</f>
        <v>03</v>
      </c>
      <c r="C50" s="38" t="str">
        <f>'Ведомст.2017'!E51</f>
        <v>09</v>
      </c>
      <c r="D50" s="45" t="str">
        <f>'Ведомст.2017'!F51</f>
        <v>02 1 01</v>
      </c>
      <c r="E50" s="38"/>
      <c r="F50" s="103">
        <f>SUM(F51:F54)</f>
        <v>334</v>
      </c>
      <c r="G50" s="103">
        <f>SUM(G51:G54)</f>
        <v>333.67829</v>
      </c>
      <c r="H50" s="176">
        <f t="shared" si="3"/>
        <v>99.90367964071856</v>
      </c>
    </row>
    <row r="51" spans="1:8" ht="38.25">
      <c r="A51" s="21" t="str">
        <f>'Ведомст.2017'!B52</f>
        <v>Опашка территорий населённых пунктов в противопожарных целях (Закупка товаров, работ и услуг для обеспечения государственных (муниципальных) нужд)</v>
      </c>
      <c r="B51" s="10" t="str">
        <f>'Ведомст.2017'!D52</f>
        <v>03</v>
      </c>
      <c r="C51" s="10" t="str">
        <f>'Ведомст.2017'!E52</f>
        <v>09</v>
      </c>
      <c r="D51" s="46" t="str">
        <f>'Ведомст.2017'!F52</f>
        <v>02 1 01 22730</v>
      </c>
      <c r="E51" s="10" t="str">
        <f>'Ведомст.2017'!G52</f>
        <v>200</v>
      </c>
      <c r="F51" s="101">
        <f>'Ведомст.2017'!H52</f>
        <v>193.2</v>
      </c>
      <c r="G51" s="101">
        <f>'Вед.'!I50</f>
        <v>193.10519</v>
      </c>
      <c r="H51" s="175">
        <f t="shared" si="3"/>
        <v>99.9509265010352</v>
      </c>
    </row>
    <row r="52" spans="1:8" ht="51">
      <c r="A52" s="21" t="str">
        <f>'Ведомст.2017'!B53</f>
        <v>Расчистка снега к пожарным гидрантам и пожарным водоемам на территории населенных пунктов в противопожарных целях (Закупка товаров, работ и услуг для обеспечения государственных (муниципальных) нужд)</v>
      </c>
      <c r="B52" s="10" t="str">
        <f>'Ведомст.2017'!D53</f>
        <v>03</v>
      </c>
      <c r="C52" s="10" t="str">
        <f>'Ведомст.2017'!E53</f>
        <v>09</v>
      </c>
      <c r="D52" s="46" t="str">
        <f>'Ведомст.2017'!F53</f>
        <v>02 1 01 22740</v>
      </c>
      <c r="E52" s="10" t="str">
        <f>'Ведомст.2017'!G53</f>
        <v>200</v>
      </c>
      <c r="F52" s="101">
        <f>'Ведомст.2017'!H53</f>
        <v>65.5</v>
      </c>
      <c r="G52" s="101">
        <f>'Вед.'!I51</f>
        <v>65.4133</v>
      </c>
      <c r="H52" s="175">
        <f t="shared" si="3"/>
        <v>99.86763358778626</v>
      </c>
    </row>
    <row r="53" spans="1:8" ht="38.25">
      <c r="A53" s="21" t="str">
        <f>'Ведомст.2017'!B54</f>
        <v>Обкос территорий населенных пунктов в противопожарных целях (Закупка товаров, работ и услуг для обеспечения государственных (муниципальных) нужд)</v>
      </c>
      <c r="B53" s="10" t="str">
        <f>'Ведомст.2017'!D54</f>
        <v>03</v>
      </c>
      <c r="C53" s="10" t="str">
        <f>'Ведомст.2017'!E54</f>
        <v>09</v>
      </c>
      <c r="D53" s="46" t="str">
        <f>'Ведомст.2017'!F54</f>
        <v>02 1 01 22750</v>
      </c>
      <c r="E53" s="10" t="str">
        <f>'Ведомст.2017'!G54</f>
        <v>200</v>
      </c>
      <c r="F53" s="101">
        <f>'Ведомст.2017'!H54</f>
        <v>67.4</v>
      </c>
      <c r="G53" s="101">
        <f>'Вед.'!I52</f>
        <v>67.3398</v>
      </c>
      <c r="H53" s="175">
        <f t="shared" si="3"/>
        <v>99.9106824925816</v>
      </c>
    </row>
    <row r="54" spans="1:8" ht="25.5">
      <c r="A54" s="21" t="str">
        <f>'Ведомст.2017'!B55</f>
        <v>Прочие мероприятия (Закупка товаров, работ и услуг для обеспечения государственных (муниципальных) нужд)</v>
      </c>
      <c r="B54" s="10" t="str">
        <f>'Ведомст.2017'!D55</f>
        <v>03</v>
      </c>
      <c r="C54" s="10" t="str">
        <f>'Ведомст.2017'!E55</f>
        <v>09</v>
      </c>
      <c r="D54" s="46" t="str">
        <f>'Ведомст.2017'!F55</f>
        <v>02 1 01 22770</v>
      </c>
      <c r="E54" s="10" t="str">
        <f>'Ведомст.2017'!G55</f>
        <v>200</v>
      </c>
      <c r="F54" s="101">
        <f>'Ведомст.2017'!H55</f>
        <v>7.9</v>
      </c>
      <c r="G54" s="101">
        <f>'Вед.'!I53</f>
        <v>7.82</v>
      </c>
      <c r="H54" s="175">
        <f>G54/F54*100</f>
        <v>98.9873417721519</v>
      </c>
    </row>
    <row r="55" spans="1:8" ht="15">
      <c r="A55" s="8" t="str">
        <f>'Ведомст.2017'!B56</f>
        <v>Национальная экономика</v>
      </c>
      <c r="B55" s="9" t="s">
        <v>19</v>
      </c>
      <c r="C55" s="10"/>
      <c r="D55" s="46"/>
      <c r="E55" s="10"/>
      <c r="F55" s="104">
        <f aca="true" t="shared" si="5" ref="F55:G58">F56</f>
        <v>1067</v>
      </c>
      <c r="G55" s="104">
        <f t="shared" si="5"/>
        <v>939.99104</v>
      </c>
      <c r="H55" s="105">
        <f t="shared" si="3"/>
        <v>88.0966298031865</v>
      </c>
    </row>
    <row r="56" spans="1:8" ht="15">
      <c r="A56" s="34" t="str">
        <f>'Ведомст.2017'!B57</f>
        <v>Дорожное хозяйство (дорожные фонды)</v>
      </c>
      <c r="B56" s="40" t="s">
        <v>19</v>
      </c>
      <c r="C56" s="40" t="s">
        <v>30</v>
      </c>
      <c r="D56" s="46"/>
      <c r="E56" s="10"/>
      <c r="F56" s="118">
        <f t="shared" si="5"/>
        <v>1067</v>
      </c>
      <c r="G56" s="118">
        <f t="shared" si="5"/>
        <v>939.99104</v>
      </c>
      <c r="H56" s="119">
        <f t="shared" si="3"/>
        <v>88.0966298031865</v>
      </c>
    </row>
    <row r="57" spans="1:8" ht="25.5">
      <c r="A57" s="37" t="str">
        <f>'Ведомст.2017'!B58</f>
        <v>Муниципальная программа "Дорожное хозяйство муниципального образования Ковардицкое на 2017-2020 годы"</v>
      </c>
      <c r="B57" s="38" t="s">
        <v>19</v>
      </c>
      <c r="C57" s="38" t="s">
        <v>30</v>
      </c>
      <c r="D57" s="45" t="str">
        <f>'Ведомст.2017'!F58</f>
        <v>15</v>
      </c>
      <c r="E57" s="94"/>
      <c r="F57" s="195">
        <f t="shared" si="5"/>
        <v>1067</v>
      </c>
      <c r="G57" s="195">
        <f t="shared" si="5"/>
        <v>939.99104</v>
      </c>
      <c r="H57" s="106">
        <f t="shared" si="3"/>
        <v>88.0966298031865</v>
      </c>
    </row>
    <row r="58" spans="1:8" ht="25.5">
      <c r="A58" s="37" t="str">
        <f>'Ведомст.2017'!B59</f>
        <v>Основное мероприятие "Содержание дорог на территории  муниципального образования"</v>
      </c>
      <c r="B58" s="38" t="s">
        <v>19</v>
      </c>
      <c r="C58" s="38" t="s">
        <v>30</v>
      </c>
      <c r="D58" s="45" t="str">
        <f>'Ведомст.2017'!F59</f>
        <v>15 0 01</v>
      </c>
      <c r="E58" s="45"/>
      <c r="F58" s="194">
        <f t="shared" si="5"/>
        <v>1067</v>
      </c>
      <c r="G58" s="194">
        <f t="shared" si="5"/>
        <v>939.99104</v>
      </c>
      <c r="H58" s="106">
        <f t="shared" si="3"/>
        <v>88.0966298031865</v>
      </c>
    </row>
    <row r="59" spans="1:8" ht="102">
      <c r="A59" s="21" t="str">
        <f>'Ведомст.2017'!B60</f>
        <v>Иные межбюджетные трансферты,передаваемые бюджету Ковардицкого сельского поселения Муромского района из бюджета Муромского района на мероприятия в части осуществления дорожной деятельности в соответствии с законодательством Российской Федерации, а именно:зимнее 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v>
      </c>
      <c r="B59" s="10" t="s">
        <v>19</v>
      </c>
      <c r="C59" s="10" t="s">
        <v>30</v>
      </c>
      <c r="D59" s="46" t="str">
        <f>'Ведомст.2017'!F60</f>
        <v>15 0 01 86050</v>
      </c>
      <c r="E59" s="10" t="str">
        <f>'Ведомст.2017'!G60</f>
        <v>200</v>
      </c>
      <c r="F59" s="196">
        <f>'Ведомст.2017'!H60</f>
        <v>1067</v>
      </c>
      <c r="G59" s="151">
        <f>'Вед.'!I58</f>
        <v>939.99104</v>
      </c>
      <c r="H59" s="107">
        <f t="shared" si="3"/>
        <v>88.0966298031865</v>
      </c>
    </row>
    <row r="60" spans="1:8" ht="14.25">
      <c r="A60" s="8" t="str">
        <f>'Ведомст.2017'!B61</f>
        <v>Жилищно-коммунальное хозяйство</v>
      </c>
      <c r="B60" s="19" t="str">
        <f>'Ведомст.2017'!D61</f>
        <v>05</v>
      </c>
      <c r="C60" s="19"/>
      <c r="D60" s="53"/>
      <c r="E60" s="32"/>
      <c r="F60" s="98">
        <f>F75+F71+F61</f>
        <v>13222.030900000002</v>
      </c>
      <c r="G60" s="98">
        <f>G75+G71+G61</f>
        <v>12800.4286</v>
      </c>
      <c r="H60" s="105">
        <f t="shared" si="3"/>
        <v>96.81136503772653</v>
      </c>
    </row>
    <row r="61" spans="1:8" s="36" customFormat="1" ht="15">
      <c r="A61" s="34" t="str">
        <f>'Ведомст.2017'!B62</f>
        <v>Жилищное хозяйство</v>
      </c>
      <c r="B61" s="41" t="str">
        <f>'Ведомст.2017'!D62</f>
        <v>05</v>
      </c>
      <c r="C61" s="41" t="str">
        <f>'Ведомст.2017'!E62</f>
        <v>01</v>
      </c>
      <c r="D61" s="48"/>
      <c r="E61" s="41"/>
      <c r="F61" s="99">
        <f>F62+F66</f>
        <v>5565.49</v>
      </c>
      <c r="G61" s="99">
        <f>G62+G66</f>
        <v>5564.19694</v>
      </c>
      <c r="H61" s="119">
        <f t="shared" si="3"/>
        <v>99.97676646620513</v>
      </c>
    </row>
    <row r="62" spans="1:8" s="39" customFormat="1" ht="38.25">
      <c r="A62" s="37" t="str">
        <f>'Ведомст.2017'!B63</f>
        <v>Муниципальная программа "Обеспечение доступным и комфортным жильем населения муниципального образования Ковардицкое на 2016-2020 годы"</v>
      </c>
      <c r="B62" s="42" t="str">
        <f>'Ведомст.2017'!D63</f>
        <v>05</v>
      </c>
      <c r="C62" s="42" t="str">
        <f>'Ведомст.2017'!E63</f>
        <v>01</v>
      </c>
      <c r="D62" s="49" t="str">
        <f>'Ведомст.2017'!F63</f>
        <v>01</v>
      </c>
      <c r="E62" s="42"/>
      <c r="F62" s="103">
        <f>F63</f>
        <v>5167</v>
      </c>
      <c r="G62" s="103">
        <f>G63</f>
        <v>5167</v>
      </c>
      <c r="H62" s="176">
        <f t="shared" si="3"/>
        <v>100</v>
      </c>
    </row>
    <row r="63" spans="1:8" s="39" customFormat="1" ht="25.5">
      <c r="A63" s="37" t="str">
        <f>'Ведомст.2017'!B64</f>
        <v>Подпрограмма "Социальное жилье в   муниципальном образовании  Ковардицкое на 2016-2020 годы"</v>
      </c>
      <c r="B63" s="42" t="str">
        <f>'Ведомст.2017'!D64</f>
        <v>05</v>
      </c>
      <c r="C63" s="42" t="str">
        <f>'Ведомст.2017'!E64</f>
        <v>01</v>
      </c>
      <c r="D63" s="49" t="str">
        <f>'Ведомст.2017'!F64</f>
        <v>01 2 </v>
      </c>
      <c r="E63" s="42"/>
      <c r="F63" s="103">
        <f>F64</f>
        <v>5167</v>
      </c>
      <c r="G63" s="103">
        <f>G64</f>
        <v>5167</v>
      </c>
      <c r="H63" s="176">
        <f t="shared" si="3"/>
        <v>100</v>
      </c>
    </row>
    <row r="64" spans="1:8" s="39" customFormat="1" ht="25.5">
      <c r="A64" s="37" t="str">
        <f>'Ведомст.2017'!B65</f>
        <v>Основное мероприятие "Обеспечение нуждающихся граждан социальным жильем"</v>
      </c>
      <c r="B64" s="42" t="str">
        <f>'Ведомст.2017'!D65</f>
        <v>05</v>
      </c>
      <c r="C64" s="42" t="str">
        <f>'Ведомст.2017'!E65</f>
        <v>01</v>
      </c>
      <c r="D64" s="49" t="str">
        <f>'Ведомст.2017'!F65</f>
        <v>01 2 01</v>
      </c>
      <c r="E64" s="42"/>
      <c r="F64" s="103">
        <f>SUM(F65:F65)</f>
        <v>5167</v>
      </c>
      <c r="G64" s="103">
        <f>SUM(G65:G65)</f>
        <v>5167</v>
      </c>
      <c r="H64" s="176">
        <f t="shared" si="3"/>
        <v>100</v>
      </c>
    </row>
    <row r="65" spans="1:8" ht="114.75">
      <c r="A65" s="21" t="str">
        <f>'Ведомст.2017'!B66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65" s="22" t="str">
        <f>'Ведомст.2017'!D66</f>
        <v>05</v>
      </c>
      <c r="C65" s="22" t="str">
        <f>'Ведомст.2017'!E66</f>
        <v>01</v>
      </c>
      <c r="D65" s="50" t="str">
        <f>'Ведомст.2017'!F66</f>
        <v>01 2 01 86040</v>
      </c>
      <c r="E65" s="22" t="str">
        <f>'Ведомст.2017'!G66</f>
        <v>500</v>
      </c>
      <c r="F65" s="102">
        <f>'Ведомст.2017'!H66</f>
        <v>5167</v>
      </c>
      <c r="G65" s="102">
        <f>'Вед.'!I64</f>
        <v>5167</v>
      </c>
      <c r="H65" s="175">
        <f t="shared" si="3"/>
        <v>100</v>
      </c>
    </row>
    <row r="66" spans="1:8" s="39" customFormat="1" ht="38.25">
      <c r="A66" s="37" t="str">
        <f>'Ведомст.2017'!B67</f>
        <v>Муниципальная программа «Капитальный ремонт жилищного фонда муниципального образования Ковардицкое на 2016-2020 годы»</v>
      </c>
      <c r="B66" s="42" t="str">
        <f>'Ведомст.2017'!D67</f>
        <v>05</v>
      </c>
      <c r="C66" s="42" t="str">
        <f>'Ведомст.2017'!E67</f>
        <v>01</v>
      </c>
      <c r="D66" s="49" t="str">
        <f>'Ведомст.2017'!F67</f>
        <v>12</v>
      </c>
      <c r="E66" s="42"/>
      <c r="F66" s="103">
        <f>F67</f>
        <v>398.49</v>
      </c>
      <c r="G66" s="103">
        <f>G67</f>
        <v>397.1969399999999</v>
      </c>
      <c r="H66" s="176">
        <f t="shared" si="3"/>
        <v>99.6755100504404</v>
      </c>
    </row>
    <row r="67" spans="1:8" s="39" customFormat="1" ht="38.25">
      <c r="A67" s="37" t="str">
        <f>'Ведомст.2017'!B68</f>
        <v>Основное мероприятие «Обеспечение безопасного и комфортного проживания жителей многоквартирных домов муниципального образования»</v>
      </c>
      <c r="B67" s="42" t="str">
        <f>'Ведомст.2017'!D68</f>
        <v>05</v>
      </c>
      <c r="C67" s="42" t="str">
        <f>'Ведомст.2017'!E68</f>
        <v>01</v>
      </c>
      <c r="D67" s="49" t="str">
        <f>'Ведомст.2017'!F68</f>
        <v>12 0 01</v>
      </c>
      <c r="E67" s="42"/>
      <c r="F67" s="103">
        <f>SUM(F68:F70)</f>
        <v>398.49</v>
      </c>
      <c r="G67" s="103">
        <f>SUM(G68:G70)</f>
        <v>397.1969399999999</v>
      </c>
      <c r="H67" s="176">
        <f aca="true" t="shared" si="6" ref="H67:H99">G67/F67*100</f>
        <v>99.6755100504404</v>
      </c>
    </row>
    <row r="68" spans="1:8" ht="63.75">
      <c r="A68" s="21" t="str">
        <f>'Ведомст.2017'!B69</f>
        <v>Расходы на обеспечение мероприятий путем заключения с региональным оператором договора о формировании фонда капитального ремонта и об организации проведения капитального ремонта  (Закупка товаров, работ и услуг для обеспечения государственных (муниципальных) нужд)</v>
      </c>
      <c r="B68" s="22" t="str">
        <f>'Ведомст.2017'!D69</f>
        <v>05</v>
      </c>
      <c r="C68" s="22" t="str">
        <f>'Ведомст.2017'!E69</f>
        <v>01</v>
      </c>
      <c r="D68" s="50" t="str">
        <f>'Ведомст.2017'!F69</f>
        <v>12 0 01 22320</v>
      </c>
      <c r="E68" s="22" t="str">
        <f>'Ведомст.2017'!G69</f>
        <v>200</v>
      </c>
      <c r="F68" s="102">
        <f>'Ведомст.2017'!H69</f>
        <v>193.26</v>
      </c>
      <c r="G68" s="102">
        <f>'Вед.'!I67</f>
        <v>193.22696</v>
      </c>
      <c r="H68" s="175">
        <f t="shared" si="6"/>
        <v>99.98290386008486</v>
      </c>
    </row>
    <row r="69" spans="1:8" ht="38.25">
      <c r="A69" s="21" t="str">
        <f>'Ведомст.2017'!B70</f>
        <v>Расходы на обеспечение проведения ремонта муниципальных квартир (Закупка товаров, работ и услуг для обеспечения государственных (муниципальных) нужд)</v>
      </c>
      <c r="B69" s="22" t="str">
        <f>'Ведомст.2017'!D70</f>
        <v>05</v>
      </c>
      <c r="C69" s="22" t="str">
        <f>'Ведомст.2017'!E70</f>
        <v>01</v>
      </c>
      <c r="D69" s="50" t="str">
        <f>'Ведомст.2017'!F70</f>
        <v>12 0 01 22400</v>
      </c>
      <c r="E69" s="22" t="str">
        <f>'Ведомст.2017'!G70</f>
        <v>200</v>
      </c>
      <c r="F69" s="102">
        <f>'Ведомст.2017'!H70</f>
        <v>125</v>
      </c>
      <c r="G69" s="102">
        <f>'Вед.'!I68</f>
        <v>123.74676</v>
      </c>
      <c r="H69" s="175">
        <f>G69/F69*100</f>
        <v>98.997408</v>
      </c>
    </row>
    <row r="70" spans="1:8" ht="51">
      <c r="A70" s="21" t="str">
        <f>'Ведомст.2017'!B71</f>
        <v>Расходы на обеспечение проведения капитального ремонта многоквартирных домов  (Предоставление субсидий бюджетным, автономным учреждениям и иным некоммерческим организациям)</v>
      </c>
      <c r="B70" s="22" t="str">
        <f>'Ведомст.2017'!D71</f>
        <v>05</v>
      </c>
      <c r="C70" s="22" t="str">
        <f>'Ведомст.2017'!E71</f>
        <v>01</v>
      </c>
      <c r="D70" s="50" t="str">
        <f>'Ведомст.2017'!F71</f>
        <v>12 0 01 96010</v>
      </c>
      <c r="E70" s="22" t="str">
        <f>'Ведомст.2017'!G71</f>
        <v>600</v>
      </c>
      <c r="F70" s="102">
        <f>'Ведомст.2017'!H71</f>
        <v>80.22999999999999</v>
      </c>
      <c r="G70" s="102">
        <f>'Вед.'!I69</f>
        <v>80.22322</v>
      </c>
      <c r="H70" s="175">
        <f t="shared" si="6"/>
        <v>99.99154929577466</v>
      </c>
    </row>
    <row r="71" spans="1:8" s="36" customFormat="1" ht="15">
      <c r="A71" s="34" t="str">
        <f>'Ведомст.2017'!B72</f>
        <v>Коммунальное хозяйство</v>
      </c>
      <c r="B71" s="41" t="str">
        <f>'Ведомст.2017'!D72</f>
        <v>05</v>
      </c>
      <c r="C71" s="41" t="str">
        <f>'Ведомст.2017'!E72</f>
        <v>02</v>
      </c>
      <c r="D71" s="48"/>
      <c r="E71" s="41"/>
      <c r="F71" s="99">
        <f aca="true" t="shared" si="7" ref="F71:G73">F72</f>
        <v>102</v>
      </c>
      <c r="G71" s="99">
        <f t="shared" si="7"/>
        <v>101.6555</v>
      </c>
      <c r="H71" s="119">
        <f t="shared" si="6"/>
        <v>99.6622549019608</v>
      </c>
    </row>
    <row r="72" spans="1:8" ht="38.25">
      <c r="A72" s="21" t="str">
        <f>'Ведомст.2017'!B73</f>
        <v>Муниципальная программа «Энергосбережение и повышение энергетической эффективности в муниципальном образовании  Ковардицкое на 2016-2020 годы»</v>
      </c>
      <c r="B72" s="22" t="str">
        <f>'Ведомст.2017'!D73</f>
        <v>05</v>
      </c>
      <c r="C72" s="22" t="str">
        <f>'Ведомст.2017'!E73</f>
        <v>02</v>
      </c>
      <c r="D72" s="50" t="str">
        <f>'Ведомст.2017'!F73</f>
        <v>06</v>
      </c>
      <c r="E72" s="22"/>
      <c r="F72" s="102">
        <f t="shared" si="7"/>
        <v>102</v>
      </c>
      <c r="G72" s="102">
        <f t="shared" si="7"/>
        <v>101.6555</v>
      </c>
      <c r="H72" s="176">
        <f t="shared" si="6"/>
        <v>99.6622549019608</v>
      </c>
    </row>
    <row r="73" spans="1:8" ht="38.25">
      <c r="A73" s="21" t="str">
        <f>'Ведомст.2017'!B74</f>
        <v>Основное мероприятие «Внедрение энергосберегающего оборудования и систем регулирования потребления энергетических ресурсов»</v>
      </c>
      <c r="B73" s="22" t="str">
        <f>'Ведомст.2017'!D74</f>
        <v>05</v>
      </c>
      <c r="C73" s="22" t="str">
        <f>'Ведомст.2017'!E74</f>
        <v>02</v>
      </c>
      <c r="D73" s="50" t="str">
        <f>'Ведомст.2017'!F74</f>
        <v>06 0 01</v>
      </c>
      <c r="E73" s="22"/>
      <c r="F73" s="102">
        <f t="shared" si="7"/>
        <v>102</v>
      </c>
      <c r="G73" s="102">
        <f t="shared" si="7"/>
        <v>101.6555</v>
      </c>
      <c r="H73" s="176">
        <f t="shared" si="6"/>
        <v>99.6622549019608</v>
      </c>
    </row>
    <row r="74" spans="1:8" ht="38.25">
      <c r="A74" s="21" t="str">
        <f>'Ведомст.2017'!B75</f>
        <v>Расходы по замене энергоносителей и установке приборов учета и регулирования электрической энергии (Закупка товаров, работ и услуг для обеспечения государственных (муниципальных) нужд)</v>
      </c>
      <c r="B74" s="22" t="str">
        <f>'Ведомст.2017'!D75</f>
        <v>05</v>
      </c>
      <c r="C74" s="22" t="str">
        <f>'Ведомст.2017'!E75</f>
        <v>02</v>
      </c>
      <c r="D74" s="50" t="str">
        <f>'Ведомст.2017'!F75</f>
        <v>06 0 01 22060</v>
      </c>
      <c r="E74" s="22" t="str">
        <f>'Ведомст.2017'!G75</f>
        <v>200</v>
      </c>
      <c r="F74" s="102">
        <f>'Ведомст.2017'!H75</f>
        <v>102</v>
      </c>
      <c r="G74" s="102">
        <f>'Вед.'!I73</f>
        <v>101.6555</v>
      </c>
      <c r="H74" s="175">
        <f t="shared" si="6"/>
        <v>99.6622549019608</v>
      </c>
    </row>
    <row r="75" spans="1:8" s="36" customFormat="1" ht="15">
      <c r="A75" s="34" t="str">
        <f>'Ведомст.2017'!B76</f>
        <v>Благоустройство</v>
      </c>
      <c r="B75" s="41" t="str">
        <f>'Ведомст.2017'!D76</f>
        <v>05</v>
      </c>
      <c r="C75" s="41" t="str">
        <f>'Ведомст.2017'!E76</f>
        <v>03</v>
      </c>
      <c r="D75" s="48"/>
      <c r="E75" s="41"/>
      <c r="F75" s="99">
        <f>F76</f>
        <v>7554.540900000001</v>
      </c>
      <c r="G75" s="99">
        <f>G76</f>
        <v>7134.5761600000005</v>
      </c>
      <c r="H75" s="119">
        <f t="shared" si="6"/>
        <v>94.44089660034801</v>
      </c>
    </row>
    <row r="76" spans="1:8" s="39" customFormat="1" ht="25.5">
      <c r="A76" s="37" t="str">
        <f>'Ведомст.2017'!B77</f>
        <v>Муниципальная программа «Благоустройство территории муниципального образования Ковардицкое на 2016-2020 годы»</v>
      </c>
      <c r="B76" s="42" t="str">
        <f>'Ведомст.2017'!D77</f>
        <v>05</v>
      </c>
      <c r="C76" s="42" t="str">
        <f>'Ведомст.2017'!E77</f>
        <v>03</v>
      </c>
      <c r="D76" s="49" t="str">
        <f>'Ведомст.2017'!F77</f>
        <v>11</v>
      </c>
      <c r="E76" s="42"/>
      <c r="F76" s="103">
        <f>F77</f>
        <v>7554.540900000001</v>
      </c>
      <c r="G76" s="103">
        <f>G77</f>
        <v>7134.5761600000005</v>
      </c>
      <c r="H76" s="176">
        <f t="shared" si="6"/>
        <v>94.44089660034801</v>
      </c>
    </row>
    <row r="77" spans="1:8" s="39" customFormat="1" ht="25.5">
      <c r="A77" s="37" t="str">
        <f>'Ведомст.2017'!B78</f>
        <v>Основное мероприятие «Повышение уровня комфортного проживания населения муниципального образования»</v>
      </c>
      <c r="B77" s="42" t="str">
        <f>'Ведомст.2017'!D78</f>
        <v>05</v>
      </c>
      <c r="C77" s="42" t="str">
        <f>'Ведомст.2017'!E78</f>
        <v>03</v>
      </c>
      <c r="D77" s="49" t="str">
        <f>'Ведомст.2017'!F78</f>
        <v>11 0 01</v>
      </c>
      <c r="E77" s="42"/>
      <c r="F77" s="103">
        <f>SUM(F78:F84)</f>
        <v>7554.540900000001</v>
      </c>
      <c r="G77" s="103">
        <f>SUM(G78:G84)</f>
        <v>7134.5761600000005</v>
      </c>
      <c r="H77" s="176">
        <f t="shared" si="6"/>
        <v>94.44089660034801</v>
      </c>
    </row>
    <row r="78" spans="1:8" ht="51">
      <c r="A78" s="21" t="str">
        <f>'Ведомст.2017'!B79</f>
        <v>Расходы по уличному наружному освещению, текущему обслуживанию и ремонту сетей наружного освещения  (Закупка товаров, работ и услуг для обеспечения государственных (муниципальных) нужд)</v>
      </c>
      <c r="B78" s="22" t="str">
        <f>'Ведомст.2017'!D79</f>
        <v>05</v>
      </c>
      <c r="C78" s="22" t="str">
        <f>'Ведомст.2017'!E79</f>
        <v>03</v>
      </c>
      <c r="D78" s="50" t="str">
        <f>'Ведомст.2017'!F79</f>
        <v>11 0 01 22330</v>
      </c>
      <c r="E78" s="22" t="str">
        <f>'Ведомст.2017'!G79</f>
        <v>200</v>
      </c>
      <c r="F78" s="102">
        <f>'Ведомст.2017'!H79</f>
        <v>4709.4379</v>
      </c>
      <c r="G78" s="102">
        <f>'Вед.'!I77</f>
        <v>4289.80205</v>
      </c>
      <c r="H78" s="175">
        <f t="shared" si="6"/>
        <v>91.08947057142426</v>
      </c>
    </row>
    <row r="79" spans="1:8" ht="38.25">
      <c r="A79" s="21" t="s">
        <v>201</v>
      </c>
      <c r="B79" s="22" t="s">
        <v>31</v>
      </c>
      <c r="C79" s="22" t="s">
        <v>27</v>
      </c>
      <c r="D79" s="50" t="s">
        <v>67</v>
      </c>
      <c r="E79" s="22" t="s">
        <v>89</v>
      </c>
      <c r="F79" s="102">
        <f>'Ведомст.2017'!H80</f>
        <v>15.603</v>
      </c>
      <c r="G79" s="102">
        <f>'Вед.'!I78</f>
        <v>15.54512</v>
      </c>
      <c r="H79" s="175">
        <f t="shared" si="6"/>
        <v>99.62904569634046</v>
      </c>
    </row>
    <row r="80" spans="1:8" ht="25.5">
      <c r="A80" s="21" t="str">
        <f>'Ведомст.2017'!B81</f>
        <v>Расходы на ремонт памятников (Закупка товаров, работ и услуг для обеспечения государственных (муниципальных) нужд)</v>
      </c>
      <c r="B80" s="22" t="str">
        <f>'Ведомст.2017'!D81</f>
        <v>05</v>
      </c>
      <c r="C80" s="22" t="str">
        <f>'Ведомст.2017'!E81</f>
        <v>03</v>
      </c>
      <c r="D80" s="50" t="str">
        <f>'Ведомст.2017'!F81</f>
        <v>11 0 01 22340</v>
      </c>
      <c r="E80" s="22" t="str">
        <f>'Ведомст.2017'!G81</f>
        <v>200</v>
      </c>
      <c r="F80" s="102">
        <f>'Ведомст.2017'!H81</f>
        <v>85.3</v>
      </c>
      <c r="G80" s="102">
        <f>'Вед.'!I79</f>
        <v>85.18636</v>
      </c>
      <c r="H80" s="175">
        <f t="shared" si="6"/>
        <v>99.86677608440797</v>
      </c>
    </row>
    <row r="81" spans="1:8" ht="38.25">
      <c r="A81" s="21" t="str">
        <f>'Ведомст.2017'!B82</f>
        <v>Расходы по организации и содержанию мест захоронения (кладбищ) (Закупка товаров, работ и услуг для обеспечения государственных (муниципальных) нужд)</v>
      </c>
      <c r="B81" s="22" t="str">
        <f>'Ведомст.2017'!D82</f>
        <v>05</v>
      </c>
      <c r="C81" s="22" t="str">
        <f>'Ведомст.2017'!E82</f>
        <v>03</v>
      </c>
      <c r="D81" s="50" t="str">
        <f>'Ведомст.2017'!F82</f>
        <v>11 0 01 22350</v>
      </c>
      <c r="E81" s="22" t="str">
        <f>'Ведомст.2017'!G82</f>
        <v>200</v>
      </c>
      <c r="F81" s="102">
        <f>'Ведомст.2017'!H82</f>
        <v>29.1</v>
      </c>
      <c r="G81" s="102">
        <f>'Вед.'!I80</f>
        <v>29.013</v>
      </c>
      <c r="H81" s="175">
        <f t="shared" si="6"/>
        <v>99.70103092783505</v>
      </c>
    </row>
    <row r="82" spans="1:8" ht="38.25">
      <c r="A82" s="21" t="str">
        <f>'Ведомст.2017'!B83</f>
        <v>Расходы по оборудованию зоны отдыха (пляжа)  (Закупка товаров, работ и услуг для обеспечения государственных (муниципальных) нужд)</v>
      </c>
      <c r="B82" s="22" t="str">
        <f>'Ведомст.2017'!D83</f>
        <v>05</v>
      </c>
      <c r="C82" s="22" t="str">
        <f>'Ведомст.2017'!E83</f>
        <v>03</v>
      </c>
      <c r="D82" s="50" t="str">
        <f>'Ведомст.2017'!F83</f>
        <v>11 0 01 22360</v>
      </c>
      <c r="E82" s="22" t="str">
        <f>'Ведомст.2017'!G83</f>
        <v>200</v>
      </c>
      <c r="F82" s="102">
        <f>'Ведомст.2017'!H83</f>
        <v>146.6</v>
      </c>
      <c r="G82" s="102">
        <f>'Вед.'!I81</f>
        <v>146.5878</v>
      </c>
      <c r="H82" s="175">
        <f t="shared" si="6"/>
        <v>99.99167803547067</v>
      </c>
    </row>
    <row r="83" spans="1:8" ht="25.5">
      <c r="A83" s="21" t="str">
        <f>'Ведомст.2017'!B84</f>
        <v>Прочие мероприятия по благоустройству (Закупка товаров, работ и услуг для обеспечения государственных (муниципальных) нужд)</v>
      </c>
      <c r="B83" s="22" t="str">
        <f>'Ведомст.2017'!D84</f>
        <v>05</v>
      </c>
      <c r="C83" s="22" t="str">
        <f>'Ведомст.2017'!E84</f>
        <v>03</v>
      </c>
      <c r="D83" s="50" t="str">
        <f>'Ведомст.2017'!F84</f>
        <v>11 0 01 22370</v>
      </c>
      <c r="E83" s="22" t="str">
        <f>'Ведомст.2017'!G84</f>
        <v>200</v>
      </c>
      <c r="F83" s="102">
        <f>'Ведомст.2017'!H84</f>
        <v>926.10844</v>
      </c>
      <c r="G83" s="102">
        <f>'Вед.'!I82</f>
        <v>926.05097</v>
      </c>
      <c r="H83" s="175">
        <f t="shared" si="6"/>
        <v>99.99379446320563</v>
      </c>
    </row>
    <row r="84" spans="1:8" ht="38.25">
      <c r="A84" s="21" t="str">
        <f>'Ведомст.2017'!B85</f>
        <v>Мероприятия по размещению кладбища в с.Панфилово (Закупка товаров, работ и услуг для обеспечения государственных (муниципальных) нужд)</v>
      </c>
      <c r="B84" s="22" t="str">
        <f>'Ведомст.2017'!D85</f>
        <v>05</v>
      </c>
      <c r="C84" s="22" t="str">
        <f>'Ведомст.2017'!E85</f>
        <v>03</v>
      </c>
      <c r="D84" s="50" t="str">
        <f>'Ведомст.2017'!F85</f>
        <v>11 0 01 22390</v>
      </c>
      <c r="E84" s="22" t="str">
        <f>'Ведомст.2017'!G85</f>
        <v>200</v>
      </c>
      <c r="F84" s="102">
        <f>'Ведомст.2017'!H85</f>
        <v>1642.39156</v>
      </c>
      <c r="G84" s="102">
        <f>'Вед.'!I83</f>
        <v>1642.39086</v>
      </c>
      <c r="H84" s="175">
        <f>G84/F84*100</f>
        <v>99.99995737922569</v>
      </c>
    </row>
    <row r="85" spans="1:8" ht="14.25">
      <c r="A85" s="8" t="str">
        <f>'Ведомст.2017'!B86</f>
        <v>Охрана окружающей среды</v>
      </c>
      <c r="B85" s="19" t="str">
        <f>'Ведомст.2017'!D86</f>
        <v>06</v>
      </c>
      <c r="C85" s="19"/>
      <c r="D85" s="51"/>
      <c r="E85" s="19"/>
      <c r="F85" s="98">
        <f aca="true" t="shared" si="8" ref="F85:G88">F86</f>
        <v>157.41</v>
      </c>
      <c r="G85" s="98">
        <f t="shared" si="8"/>
        <v>157.385</v>
      </c>
      <c r="H85" s="105">
        <f t="shared" si="6"/>
        <v>99.98411790864621</v>
      </c>
    </row>
    <row r="86" spans="1:8" s="36" customFormat="1" ht="15">
      <c r="A86" s="34" t="str">
        <f>'Ведомст.2017'!B87</f>
        <v>Другие вопросы в области охраны окружающей среды</v>
      </c>
      <c r="B86" s="41" t="str">
        <f>'Ведомст.2017'!D87</f>
        <v>06</v>
      </c>
      <c r="C86" s="41" t="str">
        <f>'Ведомст.2017'!E87</f>
        <v>05</v>
      </c>
      <c r="D86" s="48"/>
      <c r="E86" s="41"/>
      <c r="F86" s="99">
        <f t="shared" si="8"/>
        <v>157.41</v>
      </c>
      <c r="G86" s="99">
        <f t="shared" si="8"/>
        <v>157.385</v>
      </c>
      <c r="H86" s="119">
        <f t="shared" si="6"/>
        <v>99.98411790864621</v>
      </c>
    </row>
    <row r="87" spans="1:8" s="39" customFormat="1" ht="45" customHeight="1">
      <c r="A87" s="37" t="str">
        <f>'Ведомст.2017'!B88</f>
        <v>Муниципальная программа «Охрана окружающей среды и рациональное природопользование на территории муниципального образования Ковардицкое на 2016-2020 годы»</v>
      </c>
      <c r="B87" s="42" t="str">
        <f>'Ведомст.2017'!D88</f>
        <v>06</v>
      </c>
      <c r="C87" s="42" t="str">
        <f>'Ведомст.2017'!E88</f>
        <v>05</v>
      </c>
      <c r="D87" s="49" t="str">
        <f>'Ведомст.2017'!F88</f>
        <v>09</v>
      </c>
      <c r="E87" s="42"/>
      <c r="F87" s="103">
        <f t="shared" si="8"/>
        <v>157.41</v>
      </c>
      <c r="G87" s="103">
        <f t="shared" si="8"/>
        <v>157.385</v>
      </c>
      <c r="H87" s="176">
        <f t="shared" si="6"/>
        <v>99.98411790864621</v>
      </c>
    </row>
    <row r="88" spans="1:8" s="39" customFormat="1" ht="25.5">
      <c r="A88" s="37" t="str">
        <f>'Ведомст.2017'!B89</f>
        <v>Основное мероприятие «Обеспечение экологической безопасности на территории муниципального образования»</v>
      </c>
      <c r="B88" s="42" t="str">
        <f>'Ведомст.2017'!D89</f>
        <v>06</v>
      </c>
      <c r="C88" s="42" t="str">
        <f>'Ведомст.2017'!E89</f>
        <v>05</v>
      </c>
      <c r="D88" s="49" t="str">
        <f>'Ведомст.2017'!F89</f>
        <v>09 0 01</v>
      </c>
      <c r="E88" s="42"/>
      <c r="F88" s="103">
        <f t="shared" si="8"/>
        <v>157.41</v>
      </c>
      <c r="G88" s="103">
        <f t="shared" si="8"/>
        <v>157.385</v>
      </c>
      <c r="H88" s="176">
        <f t="shared" si="6"/>
        <v>99.98411790864621</v>
      </c>
    </row>
    <row r="89" spans="1:8" ht="38.25">
      <c r="A89" s="21" t="str">
        <f>'Ведомст.2017'!B90</f>
        <v>Ликвидация мест несанкционированного размещения отходов (Закупка товаров, работ и услуг для обеспечения государственных (муниципальных) нужд)</v>
      </c>
      <c r="B89" s="22" t="str">
        <f>'Ведомст.2017'!D90</f>
        <v>06</v>
      </c>
      <c r="C89" s="22" t="str">
        <f>'Ведомст.2017'!E90</f>
        <v>05</v>
      </c>
      <c r="D89" s="50" t="str">
        <f>'Ведомст.2017'!F90</f>
        <v>09 0 01 22050</v>
      </c>
      <c r="E89" s="22" t="str">
        <f>'Ведомст.2017'!G90</f>
        <v>200</v>
      </c>
      <c r="F89" s="102">
        <f>'Ведомст.2017'!H90</f>
        <v>157.41</v>
      </c>
      <c r="G89" s="102">
        <f>'Вед.'!I88</f>
        <v>157.385</v>
      </c>
      <c r="H89" s="175">
        <f t="shared" si="6"/>
        <v>99.98411790864621</v>
      </c>
    </row>
    <row r="90" spans="1:8" ht="18" customHeight="1">
      <c r="A90" s="8" t="str">
        <f>'Ведомст.2017'!B122</f>
        <v>Культура, кинематография</v>
      </c>
      <c r="B90" s="19" t="str">
        <f>'Ведомст.2017'!D122</f>
        <v>08</v>
      </c>
      <c r="C90" s="19"/>
      <c r="D90" s="51"/>
      <c r="E90" s="19"/>
      <c r="F90" s="98">
        <f>F91</f>
        <v>11481.000000000002</v>
      </c>
      <c r="G90" s="98">
        <f>G91</f>
        <v>10359.01022</v>
      </c>
      <c r="H90" s="105">
        <f t="shared" si="6"/>
        <v>90.22742113056353</v>
      </c>
    </row>
    <row r="91" spans="1:8" s="36" customFormat="1" ht="15">
      <c r="A91" s="34" t="str">
        <f>'Ведомст.2017'!B123</f>
        <v>Культура</v>
      </c>
      <c r="B91" s="41" t="str">
        <f>'Ведомст.2017'!D123</f>
        <v>08</v>
      </c>
      <c r="C91" s="41" t="str">
        <f>'Ведомст.2017'!E123</f>
        <v>01</v>
      </c>
      <c r="D91" s="48"/>
      <c r="E91" s="41"/>
      <c r="F91" s="99">
        <f>F92</f>
        <v>11481.000000000002</v>
      </c>
      <c r="G91" s="99">
        <f>G92</f>
        <v>10359.01022</v>
      </c>
      <c r="H91" s="119">
        <f t="shared" si="6"/>
        <v>90.22742113056353</v>
      </c>
    </row>
    <row r="92" spans="1:8" s="39" customFormat="1" ht="25.5">
      <c r="A92" s="37" t="str">
        <f>'Ведомст.2017'!B124</f>
        <v>Муниципальная программа «Развитие культуры муниципального образования Ковардицкое на 2016-2020 годы»</v>
      </c>
      <c r="B92" s="42" t="str">
        <f>'Ведомст.2017'!D124</f>
        <v>08</v>
      </c>
      <c r="C92" s="42" t="str">
        <f>'Ведомст.2017'!E124</f>
        <v>01</v>
      </c>
      <c r="D92" s="49" t="str">
        <f>'Ведомст.2017'!F124</f>
        <v>03</v>
      </c>
      <c r="E92" s="42"/>
      <c r="F92" s="103">
        <f>F93+F101</f>
        <v>11481.000000000002</v>
      </c>
      <c r="G92" s="103">
        <f>G93+G101</f>
        <v>10359.01022</v>
      </c>
      <c r="H92" s="176">
        <f t="shared" si="6"/>
        <v>90.22742113056353</v>
      </c>
    </row>
    <row r="93" spans="1:8" s="39" customFormat="1" ht="15">
      <c r="A93" s="37" t="str">
        <f>'Ведомст.2017'!B125</f>
        <v>Подпрограмма «Искусство»</v>
      </c>
      <c r="B93" s="42" t="str">
        <f>'Ведомст.2017'!D125</f>
        <v>08</v>
      </c>
      <c r="C93" s="42" t="str">
        <f>'Ведомст.2017'!E125</f>
        <v>01</v>
      </c>
      <c r="D93" s="49" t="str">
        <f>'Ведомст.2017'!F125</f>
        <v>03 1</v>
      </c>
      <c r="E93" s="42"/>
      <c r="F93" s="103">
        <f>F94+F96</f>
        <v>11431.000000000002</v>
      </c>
      <c r="G93" s="103">
        <f>G94+G96</f>
        <v>10309.01022</v>
      </c>
      <c r="H93" s="176">
        <f t="shared" si="6"/>
        <v>90.18467518152391</v>
      </c>
    </row>
    <row r="94" spans="1:8" s="39" customFormat="1" ht="51">
      <c r="A94" s="37" t="str">
        <f>'Ведомст.2017'!B126</f>
        <v>Основное мероприятие «Предоставление мер социальной поддержки работникам культуры и педагогическим работникам образовательных учреждений дополнительного образования детей в сфере культуры»</v>
      </c>
      <c r="B94" s="42" t="str">
        <f>'Ведомст.2017'!D126</f>
        <v>08</v>
      </c>
      <c r="C94" s="42" t="str">
        <f>'Ведомст.2017'!E126</f>
        <v>01</v>
      </c>
      <c r="D94" s="49" t="str">
        <f>'Ведомст.2017'!F126</f>
        <v>03 1 01</v>
      </c>
      <c r="E94" s="42"/>
      <c r="F94" s="103">
        <f>F95</f>
        <v>126.1</v>
      </c>
      <c r="G94" s="103">
        <f>G95</f>
        <v>88</v>
      </c>
      <c r="H94" s="176">
        <f t="shared" si="6"/>
        <v>69.78588421887392</v>
      </c>
    </row>
    <row r="95" spans="1:8" ht="89.25">
      <c r="A95" s="21" t="str">
        <f>'Ведомст.2017'!B127</f>
        <v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v>
      </c>
      <c r="B95" s="22" t="str">
        <f>'Ведомст.2017'!D127</f>
        <v>08</v>
      </c>
      <c r="C95" s="22" t="str">
        <f>'Ведомст.2017'!E127</f>
        <v>01</v>
      </c>
      <c r="D95" s="50" t="str">
        <f>'Ведомст.2017'!F127</f>
        <v>03 1 01 70230</v>
      </c>
      <c r="E95" s="22" t="str">
        <f>'Ведомст.2017'!G127</f>
        <v>600</v>
      </c>
      <c r="F95" s="102">
        <f>'Ведомст.2017'!H127</f>
        <v>126.1</v>
      </c>
      <c r="G95" s="102">
        <f>'Вед.'!I125</f>
        <v>88</v>
      </c>
      <c r="H95" s="175">
        <f t="shared" si="6"/>
        <v>69.78588421887392</v>
      </c>
    </row>
    <row r="96" spans="1:8" s="39" customFormat="1" ht="25.5">
      <c r="A96" s="37" t="str">
        <f>'Ведомст.2017'!B128</f>
        <v>Основное мероприятие «Обеспечение деятельности (оказание услуг) дворцов культуры, других учреждений культуры»</v>
      </c>
      <c r="B96" s="42" t="str">
        <f>'Ведомст.2017'!D128</f>
        <v>08</v>
      </c>
      <c r="C96" s="42" t="str">
        <f>'Ведомст.2017'!E128</f>
        <v>01</v>
      </c>
      <c r="D96" s="49" t="str">
        <f>'Ведомст.2017'!F128</f>
        <v>03 1 02 </v>
      </c>
      <c r="E96" s="42"/>
      <c r="F96" s="103">
        <f>SUM(F97:F100)</f>
        <v>11304.900000000001</v>
      </c>
      <c r="G96" s="103">
        <f>SUM(G97:G100)</f>
        <v>10221.01022</v>
      </c>
      <c r="H96" s="176">
        <f t="shared" si="6"/>
        <v>90.41221258038549</v>
      </c>
    </row>
    <row r="97" spans="1:8" s="39" customFormat="1" ht="76.5">
      <c r="A97" s="21" t="str">
        <f>'Ведомст.2017'!B129</f>
        <v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 (Предоставление субсидий бюджетным, автономным учреждениям и иным некоммерческим организациям)</v>
      </c>
      <c r="B97" s="22" t="str">
        <f>'Ведомст.2017'!D129</f>
        <v>08</v>
      </c>
      <c r="C97" s="22" t="str">
        <f>'Ведомст.2017'!E129</f>
        <v>01</v>
      </c>
      <c r="D97" s="50" t="str">
        <f>'Ведомст.2017'!F129</f>
        <v>03 1 02 70390</v>
      </c>
      <c r="E97" s="22" t="str">
        <f>'Ведомст.2017'!G129</f>
        <v>600</v>
      </c>
      <c r="F97" s="102">
        <f>'Ведомст.2017'!H129</f>
        <v>1213.1</v>
      </c>
      <c r="G97" s="102">
        <f>'Вед.'!I127</f>
        <v>1213.1</v>
      </c>
      <c r="H97" s="175">
        <f>G97/F97*100</f>
        <v>100</v>
      </c>
    </row>
    <row r="98" spans="1:8" s="39" customFormat="1" ht="76.5">
      <c r="A98" s="21" t="str">
        <f>'Ведомст.2017'!B130</f>
        <v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 (Предоставление субсидий бюджетным, автономным учреждениям и иным некоммерческим организациям)</v>
      </c>
      <c r="B98" s="22" t="str">
        <f>'Ведомст.2017'!D130</f>
        <v>08</v>
      </c>
      <c r="C98" s="22" t="str">
        <f>'Ведомст.2017'!E130</f>
        <v>01</v>
      </c>
      <c r="D98" s="50" t="str">
        <f>'Ведомст.2017'!F130</f>
        <v>03 1 02 S0390</v>
      </c>
      <c r="E98" s="22" t="str">
        <f>'Ведомст.2017'!G130</f>
        <v>600</v>
      </c>
      <c r="F98" s="102">
        <f>'Ведомст.2017'!H130</f>
        <v>64</v>
      </c>
      <c r="G98" s="102">
        <f>'Вед.'!I128</f>
        <v>64</v>
      </c>
      <c r="H98" s="175">
        <f>G98/F98*100</f>
        <v>100</v>
      </c>
    </row>
    <row r="99" spans="1:8" ht="42.75" customHeight="1">
      <c r="A99" s="21" t="str">
        <f>'Ведомст.2017'!B131</f>
        <v>Выплаты стимулирующего характера руководителям муниципальных учреждений культуры (Предоставление субсидий бюджетным, автономным учреждениям и иным некоммерческим организациям)</v>
      </c>
      <c r="B99" s="22" t="str">
        <f>'Ведомст.2017'!D131</f>
        <v>08</v>
      </c>
      <c r="C99" s="22" t="str">
        <f>'Ведомст.2017'!E131</f>
        <v>01</v>
      </c>
      <c r="D99" s="50" t="str">
        <f>'Ведомст.2017'!F131</f>
        <v>03 1 02 Д0520</v>
      </c>
      <c r="E99" s="22" t="str">
        <f>'Ведомст.2017'!G131</f>
        <v>600</v>
      </c>
      <c r="F99" s="102">
        <f>'Ведомст.2017'!H131</f>
        <v>259.6</v>
      </c>
      <c r="G99" s="102">
        <f>'Вед.'!I129</f>
        <v>259.6</v>
      </c>
      <c r="H99" s="175">
        <f t="shared" si="6"/>
        <v>100</v>
      </c>
    </row>
    <row r="100" spans="1:8" ht="51">
      <c r="A100" s="21" t="str">
        <f>'Ведомст.2017'!B132</f>
        <v>Расходы на обеспечение деятельности (оказание услуг) дворцов культуры, других учреждений культуры (Предоставление субсидий бюджетным, автономным учреждениям и иным некоммерческим организациям)</v>
      </c>
      <c r="B100" s="22" t="str">
        <f>'Ведомст.2017'!D132</f>
        <v>08</v>
      </c>
      <c r="C100" s="22" t="str">
        <f>'Ведомст.2017'!E132</f>
        <v>01</v>
      </c>
      <c r="D100" s="50" t="str">
        <f>'Ведомст.2017'!F132</f>
        <v>03 1 02 Д0590</v>
      </c>
      <c r="E100" s="22" t="str">
        <f>'Ведомст.2017'!G132</f>
        <v>600</v>
      </c>
      <c r="F100" s="102">
        <f>'Ведомст.2017'!H132</f>
        <v>9768.2</v>
      </c>
      <c r="G100" s="102">
        <f>'Вед.'!I130</f>
        <v>8684.310220000001</v>
      </c>
      <c r="H100" s="175">
        <f aca="true" t="shared" si="9" ref="H100:H120">G100/F100*100</f>
        <v>88.90389447390513</v>
      </c>
    </row>
    <row r="101" spans="1:8" s="39" customFormat="1" ht="38.25">
      <c r="A101" s="37" t="str">
        <f>'Ведомст.2017'!B94</f>
        <v>Подпрограмма "Развитие и модернизация материально-технической базы учреждений культуры муниципального образования Ковардицкое на 2016-2020 годы"</v>
      </c>
      <c r="B101" s="42" t="str">
        <f>'Ведомст.2017'!D94</f>
        <v>08</v>
      </c>
      <c r="C101" s="42" t="str">
        <f>'Ведомст.2017'!E94</f>
        <v>01</v>
      </c>
      <c r="D101" s="49" t="str">
        <f>'Ведомст.2017'!F94</f>
        <v>03 2 </v>
      </c>
      <c r="E101" s="42"/>
      <c r="F101" s="103">
        <f>F102</f>
        <v>50</v>
      </c>
      <c r="G101" s="103">
        <f>G102</f>
        <v>50</v>
      </c>
      <c r="H101" s="176">
        <f t="shared" si="9"/>
        <v>100</v>
      </c>
    </row>
    <row r="102" spans="1:8" ht="25.5">
      <c r="A102" s="21" t="str">
        <f>'Ведомст.2017'!B95</f>
        <v>Основное мероприятие "Государственная поддержка лучших работников муниципальных учреждений культуры"</v>
      </c>
      <c r="B102" s="22" t="str">
        <f>'Ведомст.2017'!D95</f>
        <v>08</v>
      </c>
      <c r="C102" s="22" t="str">
        <f>'Ведомст.2017'!E95</f>
        <v>01</v>
      </c>
      <c r="D102" s="50" t="str">
        <f>'Ведомст.2017'!F95</f>
        <v>03 2 02</v>
      </c>
      <c r="E102" s="22"/>
      <c r="F102" s="102">
        <f>F103</f>
        <v>50</v>
      </c>
      <c r="G102" s="102">
        <f>G103</f>
        <v>50</v>
      </c>
      <c r="H102" s="175">
        <f t="shared" si="9"/>
        <v>100</v>
      </c>
    </row>
    <row r="103" spans="1:8" ht="25.5">
      <c r="A103" s="21" t="str">
        <f>'Ведомст.2017'!B96</f>
        <v>Поддержка отрасли культуры (Социальное обеспечение и иные выплаты населению)</v>
      </c>
      <c r="B103" s="22" t="str">
        <f>'Ведомст.2017'!D96</f>
        <v>08</v>
      </c>
      <c r="C103" s="22" t="str">
        <f>'Ведомст.2017'!E96</f>
        <v>01</v>
      </c>
      <c r="D103" s="22" t="str">
        <f>'Ведомст.2017'!F96</f>
        <v>03 2 02 R5190</v>
      </c>
      <c r="E103" s="22" t="str">
        <f>'Ведомст.2017'!G96</f>
        <v>300</v>
      </c>
      <c r="F103" s="102">
        <f>'Ведомст.2017'!H96</f>
        <v>50</v>
      </c>
      <c r="G103" s="102">
        <f>'Вед.'!I94</f>
        <v>50</v>
      </c>
      <c r="H103" s="175">
        <f t="shared" si="9"/>
        <v>100</v>
      </c>
    </row>
    <row r="104" spans="1:8" ht="14.25">
      <c r="A104" s="8" t="str">
        <f>'Ведомст.2017'!B97</f>
        <v>Социальная политика</v>
      </c>
      <c r="B104" s="19" t="str">
        <f>'Ведомст.2017'!D97</f>
        <v>10</v>
      </c>
      <c r="C104" s="19"/>
      <c r="D104" s="51"/>
      <c r="E104" s="19"/>
      <c r="F104" s="98">
        <f aca="true" t="shared" si="10" ref="F104:G107">F105</f>
        <v>142.4</v>
      </c>
      <c r="G104" s="98">
        <f t="shared" si="10"/>
        <v>141.02514</v>
      </c>
      <c r="H104" s="105">
        <f t="shared" si="9"/>
        <v>99.03450842696628</v>
      </c>
    </row>
    <row r="105" spans="1:8" s="36" customFormat="1" ht="15">
      <c r="A105" s="34" t="str">
        <f>'Ведомст.2017'!B98</f>
        <v>Пенсионное обеспечение </v>
      </c>
      <c r="B105" s="41" t="str">
        <f>'Ведомст.2017'!D98</f>
        <v>10</v>
      </c>
      <c r="C105" s="41" t="str">
        <f>'Ведомст.2017'!E98</f>
        <v>01</v>
      </c>
      <c r="D105" s="48"/>
      <c r="E105" s="41"/>
      <c r="F105" s="99">
        <f t="shared" si="10"/>
        <v>142.4</v>
      </c>
      <c r="G105" s="99">
        <f t="shared" si="10"/>
        <v>141.02514</v>
      </c>
      <c r="H105" s="119">
        <f t="shared" si="9"/>
        <v>99.03450842696628</v>
      </c>
    </row>
    <row r="106" spans="1:8" s="39" customFormat="1" ht="15">
      <c r="A106" s="37" t="str">
        <f>'Ведомст.2017'!B99</f>
        <v>Непрограммные расходы органов местного самоуправления</v>
      </c>
      <c r="B106" s="42" t="str">
        <f>'Ведомст.2017'!D99</f>
        <v>10</v>
      </c>
      <c r="C106" s="42" t="str">
        <f>'Ведомст.2017'!E99</f>
        <v>01</v>
      </c>
      <c r="D106" s="49" t="str">
        <f>'Ведомст.2017'!F99</f>
        <v>99</v>
      </c>
      <c r="E106" s="42"/>
      <c r="F106" s="103">
        <f t="shared" si="10"/>
        <v>142.4</v>
      </c>
      <c r="G106" s="103">
        <f t="shared" si="10"/>
        <v>141.02514</v>
      </c>
      <c r="H106" s="176">
        <f t="shared" si="9"/>
        <v>99.03450842696628</v>
      </c>
    </row>
    <row r="107" spans="1:8" s="39" customFormat="1" ht="15">
      <c r="A107" s="37" t="str">
        <f>'Ведомст.2017'!B100</f>
        <v>Иные непрограммные расходы</v>
      </c>
      <c r="B107" s="42" t="str">
        <f>'Ведомст.2017'!D100</f>
        <v>10</v>
      </c>
      <c r="C107" s="42" t="str">
        <f>'Ведомст.2017'!E100</f>
        <v>01</v>
      </c>
      <c r="D107" s="49" t="str">
        <f>'Ведомст.2017'!F100</f>
        <v>99 9</v>
      </c>
      <c r="E107" s="42"/>
      <c r="F107" s="103">
        <f t="shared" si="10"/>
        <v>142.4</v>
      </c>
      <c r="G107" s="103">
        <f t="shared" si="10"/>
        <v>141.02514</v>
      </c>
      <c r="H107" s="176">
        <f t="shared" si="9"/>
        <v>99.03450842696628</v>
      </c>
    </row>
    <row r="108" spans="1:8" ht="25.5">
      <c r="A108" s="21" t="str">
        <f>'Ведомст.2017'!B101</f>
        <v>Доплата к пенсиям муниципальных служащих (Социальное обеспечение и иные выплаты населению)</v>
      </c>
      <c r="B108" s="22" t="str">
        <f>'Ведомст.2017'!D101</f>
        <v>10</v>
      </c>
      <c r="C108" s="22" t="str">
        <f>'Ведомст.2017'!E101</f>
        <v>01</v>
      </c>
      <c r="D108" s="50" t="str">
        <f>'Ведомст.2017'!F101</f>
        <v>99 9 00 11950</v>
      </c>
      <c r="E108" s="22" t="str">
        <f>'Ведомст.2017'!G101</f>
        <v>300</v>
      </c>
      <c r="F108" s="102">
        <f>'Ведомст.2017'!H101</f>
        <v>142.4</v>
      </c>
      <c r="G108" s="102">
        <f>'Вед.'!I99</f>
        <v>141.02514</v>
      </c>
      <c r="H108" s="175">
        <f t="shared" si="9"/>
        <v>99.03450842696628</v>
      </c>
    </row>
    <row r="109" spans="1:8" ht="14.25">
      <c r="A109" s="8" t="str">
        <f>'Ведомст.2017'!B102</f>
        <v>Физическая культура и спорт</v>
      </c>
      <c r="B109" s="19" t="str">
        <f>'Ведомст.2017'!D102</f>
        <v>11</v>
      </c>
      <c r="C109" s="19"/>
      <c r="D109" s="51"/>
      <c r="E109" s="19"/>
      <c r="F109" s="98">
        <f aca="true" t="shared" si="11" ref="F109:G113">F110</f>
        <v>10</v>
      </c>
      <c r="G109" s="98">
        <f t="shared" si="11"/>
        <v>10</v>
      </c>
      <c r="H109" s="105">
        <f t="shared" si="9"/>
        <v>100</v>
      </c>
    </row>
    <row r="110" spans="1:8" s="36" customFormat="1" ht="15">
      <c r="A110" s="34" t="str">
        <f>'Ведомст.2017'!B103</f>
        <v>Физическая культура</v>
      </c>
      <c r="B110" s="41" t="str">
        <f>'Ведомст.2017'!D103</f>
        <v>11</v>
      </c>
      <c r="C110" s="41" t="str">
        <f>'Ведомст.2017'!E103</f>
        <v>01</v>
      </c>
      <c r="D110" s="48"/>
      <c r="E110" s="41"/>
      <c r="F110" s="99">
        <f t="shared" si="11"/>
        <v>10</v>
      </c>
      <c r="G110" s="99">
        <f t="shared" si="11"/>
        <v>10</v>
      </c>
      <c r="H110" s="119">
        <f t="shared" si="9"/>
        <v>100</v>
      </c>
    </row>
    <row r="111" spans="1:8" s="39" customFormat="1" ht="38.25">
      <c r="A111" s="37" t="str">
        <f>'Ведомст.2017'!B104</f>
        <v>Муниципальная программа «Развитие физической культуры и спорта в муниципальном образовании Ковардицкое на 2016-2020 годы»</v>
      </c>
      <c r="B111" s="42" t="str">
        <f>'Ведомст.2017'!D104</f>
        <v>11</v>
      </c>
      <c r="C111" s="42" t="str">
        <f>'Ведомст.2017'!E104</f>
        <v>01</v>
      </c>
      <c r="D111" s="49" t="str">
        <f>'Ведомст.2017'!F104</f>
        <v>04</v>
      </c>
      <c r="E111" s="42"/>
      <c r="F111" s="103">
        <f t="shared" si="11"/>
        <v>10</v>
      </c>
      <c r="G111" s="103">
        <f t="shared" si="11"/>
        <v>10</v>
      </c>
      <c r="H111" s="176">
        <f t="shared" si="9"/>
        <v>100</v>
      </c>
    </row>
    <row r="112" spans="1:8" s="39" customFormat="1" ht="38.25">
      <c r="A112" s="37" t="str">
        <f>'Ведомст.2017'!B105</f>
        <v>Подпрограмма «Комплексное развитие физической культуры и спорта в муниципальном образовании  Ковардицкое на 2016-2020 годы»</v>
      </c>
      <c r="B112" s="42" t="str">
        <f>'Ведомст.2017'!D105</f>
        <v>11</v>
      </c>
      <c r="C112" s="42" t="str">
        <f>'Ведомст.2017'!E105</f>
        <v>01</v>
      </c>
      <c r="D112" s="49" t="str">
        <f>'Ведомст.2017'!F105</f>
        <v>04 1</v>
      </c>
      <c r="E112" s="42"/>
      <c r="F112" s="103">
        <f t="shared" si="11"/>
        <v>10</v>
      </c>
      <c r="G112" s="103">
        <f t="shared" si="11"/>
        <v>10</v>
      </c>
      <c r="H112" s="176">
        <f t="shared" si="9"/>
        <v>100</v>
      </c>
    </row>
    <row r="113" spans="1:8" s="39" customFormat="1" ht="38.25">
      <c r="A113" s="37" t="str">
        <f>'Ведомст.2017'!B106</f>
        <v>Основное мероприятие «Обеспечение развития физической культуры и спорта на территории муниципального образования»</v>
      </c>
      <c r="B113" s="42" t="str">
        <f>'Ведомст.2017'!D106</f>
        <v>11</v>
      </c>
      <c r="C113" s="42" t="str">
        <f>'Ведомст.2017'!E106</f>
        <v>01</v>
      </c>
      <c r="D113" s="49" t="str">
        <f>'Ведомст.2017'!F106</f>
        <v>04 1 01</v>
      </c>
      <c r="E113" s="42"/>
      <c r="F113" s="103">
        <f t="shared" si="11"/>
        <v>10</v>
      </c>
      <c r="G113" s="103">
        <f t="shared" si="11"/>
        <v>10</v>
      </c>
      <c r="H113" s="176">
        <f t="shared" si="9"/>
        <v>100</v>
      </c>
    </row>
    <row r="114" spans="1:8" ht="54" customHeight="1">
      <c r="A114" s="21" t="str">
        <f>'Ведомст.2017'!B107</f>
        <v>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(Закупка товаров, работ и услуг для обеспечения государственных (муниципальных) нужд)</v>
      </c>
      <c r="B114" s="22" t="str">
        <f>'Ведомст.2017'!D107</f>
        <v>11</v>
      </c>
      <c r="C114" s="22" t="str">
        <f>'Ведомст.2017'!E107</f>
        <v>01</v>
      </c>
      <c r="D114" s="50" t="str">
        <f>'Ведомст.2017'!F107</f>
        <v>04 1 01 22040</v>
      </c>
      <c r="E114" s="22" t="str">
        <f>'Ведомст.2017'!G107</f>
        <v>200</v>
      </c>
      <c r="F114" s="102">
        <f>'Ведомст.2017'!H107</f>
        <v>10</v>
      </c>
      <c r="G114" s="102">
        <f>'Вед.'!I105</f>
        <v>10</v>
      </c>
      <c r="H114" s="175">
        <f t="shared" si="9"/>
        <v>100</v>
      </c>
    </row>
    <row r="115" spans="1:8" ht="18" customHeight="1">
      <c r="A115" s="8" t="str">
        <f>'Ведомст.2017'!B108</f>
        <v>Средства массовой информации</v>
      </c>
      <c r="B115" s="19" t="str">
        <f>'Ведомст.2017'!D108</f>
        <v>12</v>
      </c>
      <c r="C115" s="19"/>
      <c r="D115" s="51"/>
      <c r="E115" s="19"/>
      <c r="F115" s="98">
        <f aca="true" t="shared" si="12" ref="F115:G118">F116</f>
        <v>307</v>
      </c>
      <c r="G115" s="98">
        <f t="shared" si="12"/>
        <v>304.645</v>
      </c>
      <c r="H115" s="105">
        <f t="shared" si="9"/>
        <v>99.2328990228013</v>
      </c>
    </row>
    <row r="116" spans="1:8" s="36" customFormat="1" ht="15">
      <c r="A116" s="34" t="str">
        <f>'Ведомст.2017'!B109</f>
        <v>Периодическая печать и издательства</v>
      </c>
      <c r="B116" s="41" t="str">
        <f>'Ведомст.2017'!D109</f>
        <v>12</v>
      </c>
      <c r="C116" s="41" t="str">
        <f>'Ведомст.2017'!E109</f>
        <v>02</v>
      </c>
      <c r="D116" s="48"/>
      <c r="E116" s="41"/>
      <c r="F116" s="99">
        <f t="shared" si="12"/>
        <v>307</v>
      </c>
      <c r="G116" s="99">
        <f t="shared" si="12"/>
        <v>304.645</v>
      </c>
      <c r="H116" s="119">
        <f t="shared" si="9"/>
        <v>99.2328990228013</v>
      </c>
    </row>
    <row r="117" spans="1:8" s="39" customFormat="1" ht="25.5">
      <c r="A117" s="37" t="str">
        <f>'Ведомст.2017'!B110</f>
        <v>Муниципальная программа «Развитие муниципальной службы в муниципальном образовании Ковардицкое на 2016-2020 годы»</v>
      </c>
      <c r="B117" s="42" t="str">
        <f>'Ведомст.2017'!D110</f>
        <v>12</v>
      </c>
      <c r="C117" s="42" t="str">
        <f>'Ведомст.2017'!E110</f>
        <v>02</v>
      </c>
      <c r="D117" s="49" t="str">
        <f>'Ведомст.2017'!F110</f>
        <v>05</v>
      </c>
      <c r="E117" s="42"/>
      <c r="F117" s="103">
        <f t="shared" si="12"/>
        <v>307</v>
      </c>
      <c r="G117" s="103">
        <f t="shared" si="12"/>
        <v>304.645</v>
      </c>
      <c r="H117" s="176">
        <f t="shared" si="9"/>
        <v>99.2328990228013</v>
      </c>
    </row>
    <row r="118" spans="1:8" s="39" customFormat="1" ht="38.25">
      <c r="A118" s="37" t="str">
        <f>'Ведомст.2017'!B111</f>
        <v>Основное мероприятие «Организация  освещения нормативных правовых актов муниципального образования в средствах массовой информации»</v>
      </c>
      <c r="B118" s="42" t="str">
        <f>'Ведомст.2017'!D111</f>
        <v>12</v>
      </c>
      <c r="C118" s="42" t="str">
        <f>'Ведомст.2017'!E111</f>
        <v>02</v>
      </c>
      <c r="D118" s="49" t="str">
        <f>'Ведомст.2017'!F111</f>
        <v>05 0 01</v>
      </c>
      <c r="E118" s="42"/>
      <c r="F118" s="103">
        <f t="shared" si="12"/>
        <v>307</v>
      </c>
      <c r="G118" s="103">
        <f t="shared" si="12"/>
        <v>304.645</v>
      </c>
      <c r="H118" s="176">
        <f t="shared" si="9"/>
        <v>99.2328990228013</v>
      </c>
    </row>
    <row r="119" spans="1:8" ht="38.25">
      <c r="A119" s="21" t="str">
        <f>'Ведомст.2017'!B112</f>
        <v>Расходы на периодическую печать и издательства (Закупка товаров, работ и услуг для обеспечения государственных (муниципальных) нужд)</v>
      </c>
      <c r="B119" s="22" t="str">
        <f>'Ведомст.2017'!D112</f>
        <v>12</v>
      </c>
      <c r="C119" s="22" t="str">
        <f>'Ведомст.2017'!E112</f>
        <v>02</v>
      </c>
      <c r="D119" s="50" t="str">
        <f>'Ведомст.2017'!F112</f>
        <v>05 0 01 22030</v>
      </c>
      <c r="E119" s="22" t="str">
        <f>'Ведомст.2017'!G112</f>
        <v>200</v>
      </c>
      <c r="F119" s="102">
        <f>'Ведомст.2017'!H112</f>
        <v>307</v>
      </c>
      <c r="G119" s="102">
        <f>'Вед.'!I110</f>
        <v>304.645</v>
      </c>
      <c r="H119" s="175">
        <f t="shared" si="9"/>
        <v>99.2328990228013</v>
      </c>
    </row>
    <row r="120" spans="1:8" ht="18" customHeight="1">
      <c r="A120" s="8" t="s">
        <v>50</v>
      </c>
      <c r="B120" s="32"/>
      <c r="C120" s="32"/>
      <c r="D120" s="33"/>
      <c r="E120" s="33"/>
      <c r="F120" s="104">
        <f>F8+F39+F46+F55+F60+F85+F90+F104+F109+F115</f>
        <v>39734.54090000001</v>
      </c>
      <c r="G120" s="104">
        <f>G8+G39+G46+G55+G60+G85+G90+G104+G109+G115</f>
        <v>37739.13318</v>
      </c>
      <c r="H120" s="105">
        <f t="shared" si="9"/>
        <v>94.9781533275498</v>
      </c>
    </row>
    <row r="121" spans="4:6" ht="15" customHeight="1">
      <c r="D121" s="24"/>
      <c r="E121" s="24"/>
      <c r="F121" s="7"/>
    </row>
    <row r="122" spans="4:7" ht="15" customHeight="1">
      <c r="D122" s="24"/>
      <c r="E122" s="24"/>
      <c r="F122" s="171">
        <f>F120-'Вед.'!H131</f>
        <v>0</v>
      </c>
      <c r="G122" s="172">
        <f>G120-'Вед.'!I131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2"/>
  <sheetViews>
    <sheetView zoomScalePageLayoutView="0" workbookViewId="0" topLeftCell="A7">
      <selection activeCell="G15" sqref="G15"/>
    </sheetView>
  </sheetViews>
  <sheetFormatPr defaultColWidth="9.00390625" defaultRowHeight="12.75"/>
  <cols>
    <col min="1" max="1" width="61.25390625" style="124" customWidth="1"/>
    <col min="2" max="2" width="14.375" style="124" customWidth="1"/>
    <col min="3" max="3" width="5.00390625" style="124" customWidth="1"/>
    <col min="4" max="4" width="3.875" style="124" customWidth="1"/>
    <col min="5" max="5" width="4.375" style="124" customWidth="1"/>
    <col min="6" max="6" width="15.00390625" style="125" customWidth="1"/>
    <col min="7" max="7" width="15.00390625" style="124" customWidth="1"/>
    <col min="8" max="8" width="13.125" style="124" customWidth="1"/>
    <col min="9" max="9" width="9.125" style="124" customWidth="1"/>
    <col min="10" max="10" width="13.375" style="124" bestFit="1" customWidth="1"/>
    <col min="11" max="11" width="11.625" style="124" bestFit="1" customWidth="1"/>
    <col min="12" max="16384" width="9.125" style="124" customWidth="1"/>
  </cols>
  <sheetData>
    <row r="1" spans="1:6" ht="15.75">
      <c r="A1" s="27"/>
      <c r="B1" s="27"/>
      <c r="C1" s="27"/>
      <c r="D1" s="27"/>
      <c r="E1" s="27"/>
      <c r="F1" s="27"/>
    </row>
    <row r="2" spans="1:6" ht="15.75">
      <c r="A2" s="27"/>
      <c r="B2" s="27"/>
      <c r="C2" s="27"/>
      <c r="D2" s="27"/>
      <c r="E2" s="27"/>
      <c r="F2" s="27"/>
    </row>
    <row r="3" spans="1:6" ht="15.75">
      <c r="A3" s="27"/>
      <c r="B3" s="27"/>
      <c r="C3" s="27"/>
      <c r="D3" s="27"/>
      <c r="E3" s="27"/>
      <c r="F3" s="27"/>
    </row>
    <row r="4" spans="1:6" ht="15.75">
      <c r="A4" s="27"/>
      <c r="B4" s="27"/>
      <c r="C4" s="27"/>
      <c r="D4" s="27"/>
      <c r="E4" s="27"/>
      <c r="F4" s="27"/>
    </row>
    <row r="5" spans="1:6" ht="15.75">
      <c r="A5" s="28"/>
      <c r="B5" s="177"/>
      <c r="C5" s="177"/>
      <c r="D5" s="177"/>
      <c r="E5" s="177"/>
      <c r="F5" s="177"/>
    </row>
    <row r="6" spans="1:6" ht="69.75" customHeight="1">
      <c r="A6" s="178"/>
      <c r="B6" s="178"/>
      <c r="C6" s="178"/>
      <c r="D6" s="178"/>
      <c r="E6" s="178"/>
      <c r="F6" s="178"/>
    </row>
    <row r="8" spans="4:6" ht="15.75">
      <c r="D8" s="179"/>
      <c r="E8" s="179"/>
      <c r="F8" s="179"/>
    </row>
    <row r="9" spans="1:8" ht="28.5">
      <c r="A9" s="29" t="s">
        <v>1</v>
      </c>
      <c r="B9" s="30" t="s">
        <v>104</v>
      </c>
      <c r="C9" s="30" t="s">
        <v>105</v>
      </c>
      <c r="D9" s="30" t="s">
        <v>102</v>
      </c>
      <c r="E9" s="30" t="s">
        <v>103</v>
      </c>
      <c r="F9" s="164" t="s">
        <v>240</v>
      </c>
      <c r="G9" s="164" t="s">
        <v>246</v>
      </c>
      <c r="H9" s="164" t="s">
        <v>168</v>
      </c>
    </row>
    <row r="10" spans="1:8" ht="15.75">
      <c r="A10" s="29">
        <v>1</v>
      </c>
      <c r="B10" s="30" t="s">
        <v>4</v>
      </c>
      <c r="C10" s="30" t="s">
        <v>5</v>
      </c>
      <c r="D10" s="30" t="s">
        <v>6</v>
      </c>
      <c r="E10" s="30" t="s">
        <v>7</v>
      </c>
      <c r="F10" s="30" t="s">
        <v>8</v>
      </c>
      <c r="G10" s="30" t="s">
        <v>9</v>
      </c>
      <c r="H10" s="30" t="s">
        <v>150</v>
      </c>
    </row>
    <row r="11" spans="1:11" ht="15.75">
      <c r="A11" s="29" t="s">
        <v>109</v>
      </c>
      <c r="B11" s="30"/>
      <c r="C11" s="30"/>
      <c r="D11" s="30"/>
      <c r="E11" s="30"/>
      <c r="F11" s="117">
        <f>F12+F16+F23+F35+F39+F46+F49+F54+F62+F65+F74+F79+F82</f>
        <v>39734.5409</v>
      </c>
      <c r="G11" s="117">
        <f>G12+G16+G23+G35+G39+G46+G49+G54+G62+G65+G74+G79+G82</f>
        <v>37739.13318</v>
      </c>
      <c r="H11" s="184">
        <f aca="true" t="shared" si="0" ref="H11:H40">G11/F11*100</f>
        <v>94.97815332754983</v>
      </c>
      <c r="J11" s="180">
        <f>F11-'Ведомст.2017'!H133</f>
        <v>0</v>
      </c>
      <c r="K11" s="180">
        <f>G11-'Вед.'!I131</f>
        <v>0</v>
      </c>
    </row>
    <row r="12" spans="1:8" s="130" customFormat="1" ht="38.25">
      <c r="A12" s="126" t="str">
        <f>'Ведомст.2017'!B63</f>
        <v>Муниципальная программа "Обеспечение доступным и комфортным жильем населения муниципального образования Ковардицкое на 2016-2020 годы"</v>
      </c>
      <c r="B12" s="127" t="str">
        <f>'Ведомст.2017'!F63</f>
        <v>01</v>
      </c>
      <c r="C12" s="128"/>
      <c r="D12" s="128"/>
      <c r="E12" s="128"/>
      <c r="F12" s="129">
        <f>F13</f>
        <v>5167</v>
      </c>
      <c r="G12" s="129">
        <f>G13</f>
        <v>5167</v>
      </c>
      <c r="H12" s="184">
        <f t="shared" si="0"/>
        <v>100</v>
      </c>
    </row>
    <row r="13" spans="1:8" s="135" customFormat="1" ht="27">
      <c r="A13" s="131" t="str">
        <f>'Ведомст.2017'!B64</f>
        <v>Подпрограмма "Социальное жилье в   муниципальном образовании  Ковардицкое на 2016-2020 годы"</v>
      </c>
      <c r="B13" s="132" t="str">
        <f>'Ведомст.2017'!F64</f>
        <v>01 2 </v>
      </c>
      <c r="C13" s="133"/>
      <c r="D13" s="133"/>
      <c r="E13" s="133"/>
      <c r="F13" s="134">
        <f>F14</f>
        <v>5167</v>
      </c>
      <c r="G13" s="134">
        <f>G14</f>
        <v>5167</v>
      </c>
      <c r="H13" s="183">
        <f t="shared" si="0"/>
        <v>100</v>
      </c>
    </row>
    <row r="14" spans="1:8" s="140" customFormat="1" ht="25.5">
      <c r="A14" s="136" t="str">
        <f>'Ведомст.2017'!B65</f>
        <v>Основное мероприятие "Обеспечение нуждающихся граждан социальным жильем"</v>
      </c>
      <c r="B14" s="137" t="str">
        <f>'Ведомст.2017'!F65</f>
        <v>01 2 01</v>
      </c>
      <c r="C14" s="138"/>
      <c r="D14" s="138"/>
      <c r="E14" s="138"/>
      <c r="F14" s="139">
        <f>SUM(F15:F15)</f>
        <v>5167</v>
      </c>
      <c r="G14" s="139">
        <f>SUM(G15:G15)</f>
        <v>5167</v>
      </c>
      <c r="H14" s="182">
        <f t="shared" si="0"/>
        <v>100</v>
      </c>
    </row>
    <row r="15" spans="1:8" ht="102">
      <c r="A15" s="141" t="str">
        <f>'Ведомст.2017'!B66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15" s="142" t="str">
        <f>'Ведомст.2017'!F66</f>
        <v>01 2 01 86040</v>
      </c>
      <c r="C15" s="143" t="str">
        <f>'Ведомст.2017'!G66</f>
        <v>500</v>
      </c>
      <c r="D15" s="143" t="str">
        <f>'Ведомст.2017'!D66</f>
        <v>05</v>
      </c>
      <c r="E15" s="143" t="str">
        <f>'Ведомст.2017'!E66</f>
        <v>01</v>
      </c>
      <c r="F15" s="144">
        <f>'Ведомст.2017'!H66</f>
        <v>5167</v>
      </c>
      <c r="G15" s="144">
        <f>'Вед.'!I64</f>
        <v>5167</v>
      </c>
      <c r="H15" s="181">
        <f t="shared" si="0"/>
        <v>100</v>
      </c>
    </row>
    <row r="16" spans="1:8" s="130" customFormat="1" ht="51">
      <c r="A16" s="126" t="str">
        <f>'Ведомст.2017'!B49</f>
        <v>Муниципальная программа «Защита населения и территорий муниципального образования Ковардицкое от чрезвычайных ситуаций, обеспечение пожарной безопасности и безопасности людей на водных объектах на 2016-2020 годы»</v>
      </c>
      <c r="B16" s="127" t="str">
        <f>'Ведомст.2017'!F49</f>
        <v>02</v>
      </c>
      <c r="C16" s="128"/>
      <c r="D16" s="128"/>
      <c r="E16" s="128"/>
      <c r="F16" s="129">
        <f>F17</f>
        <v>334</v>
      </c>
      <c r="G16" s="129">
        <f>G17</f>
        <v>333.67829</v>
      </c>
      <c r="H16" s="184">
        <f t="shared" si="0"/>
        <v>99.90367964071856</v>
      </c>
    </row>
    <row r="17" spans="1:8" s="135" customFormat="1" ht="67.5">
      <c r="A17" s="131" t="str">
        <f>'Ведомст.2017'!B50</f>
        <v>Подпрограмма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Ковардицкое на 2016-2020 годы»</v>
      </c>
      <c r="B17" s="132" t="str">
        <f>'Ведомст.2017'!F50</f>
        <v>02 1 </v>
      </c>
      <c r="C17" s="133"/>
      <c r="D17" s="133"/>
      <c r="E17" s="133"/>
      <c r="F17" s="134">
        <f>F18</f>
        <v>334</v>
      </c>
      <c r="G17" s="134">
        <f>G18</f>
        <v>333.67829</v>
      </c>
      <c r="H17" s="183">
        <f t="shared" si="0"/>
        <v>99.90367964071856</v>
      </c>
    </row>
    <row r="18" spans="1:8" s="140" customFormat="1" ht="25.5">
      <c r="A18" s="136" t="str">
        <f>'Ведомст.2017'!B51</f>
        <v>Основное мероприятие «Обеспечение условий для безопасной жизнедеятельности населения муниципального образования»</v>
      </c>
      <c r="B18" s="137" t="str">
        <f>'Ведомст.2017'!F51</f>
        <v>02 1 01</v>
      </c>
      <c r="C18" s="138"/>
      <c r="D18" s="138"/>
      <c r="E18" s="138"/>
      <c r="F18" s="139">
        <f>SUM(F19:F22)</f>
        <v>334</v>
      </c>
      <c r="G18" s="139">
        <f>SUM(G19:G22)</f>
        <v>333.67829</v>
      </c>
      <c r="H18" s="182">
        <f t="shared" si="0"/>
        <v>99.90367964071856</v>
      </c>
    </row>
    <row r="19" spans="1:8" ht="38.25">
      <c r="A19" s="141" t="str">
        <f>'Ведомст.2017'!B52</f>
        <v>Опашка территорий населённых пунктов в противопожарных целях (Закупка товаров, работ и услуг для обеспечения государственных (муниципальных) нужд)</v>
      </c>
      <c r="B19" s="142" t="str">
        <f>'Ведомст.2017'!F52</f>
        <v>02 1 01 22730</v>
      </c>
      <c r="C19" s="143" t="str">
        <f>'Ведомст.2017'!G52</f>
        <v>200</v>
      </c>
      <c r="D19" s="143" t="str">
        <f>'Ведомст.2017'!D52</f>
        <v>03</v>
      </c>
      <c r="E19" s="143" t="str">
        <f>'Ведомст.2017'!E52</f>
        <v>09</v>
      </c>
      <c r="F19" s="144">
        <f>'Ведомст.2017'!H52</f>
        <v>193.2</v>
      </c>
      <c r="G19" s="144">
        <f>'Вед.'!I50</f>
        <v>193.10519</v>
      </c>
      <c r="H19" s="181">
        <f t="shared" si="0"/>
        <v>99.9509265010352</v>
      </c>
    </row>
    <row r="20" spans="1:8" ht="51">
      <c r="A20" s="141" t="str">
        <f>'Ведомст.2017'!B53</f>
        <v>Расчистка снега к пожарным гидрантам и пожарным водоемам на территории населенных пунктов в противопожарных целях (Закупка товаров, работ и услуг для обеспечения государственных (муниципальных) нужд)</v>
      </c>
      <c r="B20" s="142" t="str">
        <f>'Ведомст.2017'!F53</f>
        <v>02 1 01 22740</v>
      </c>
      <c r="C20" s="143" t="str">
        <f>'Ведомст.2017'!G53</f>
        <v>200</v>
      </c>
      <c r="D20" s="143" t="str">
        <f>'Ведомст.2017'!D53</f>
        <v>03</v>
      </c>
      <c r="E20" s="143" t="str">
        <f>'Ведомст.2017'!E53</f>
        <v>09</v>
      </c>
      <c r="F20" s="144">
        <f>'Ведомст.2017'!H53</f>
        <v>65.5</v>
      </c>
      <c r="G20" s="144">
        <f>'Вед.'!I51</f>
        <v>65.4133</v>
      </c>
      <c r="H20" s="181">
        <f t="shared" si="0"/>
        <v>99.86763358778626</v>
      </c>
    </row>
    <row r="21" spans="1:8" ht="38.25">
      <c r="A21" s="141" t="str">
        <f>'Ведомст.2017'!B54</f>
        <v>Обкос территорий населенных пунктов в противопожарных целях (Закупка товаров, работ и услуг для обеспечения государственных (муниципальных) нужд)</v>
      </c>
      <c r="B21" s="142" t="str">
        <f>'Ведомст.2017'!F54</f>
        <v>02 1 01 22750</v>
      </c>
      <c r="C21" s="143" t="str">
        <f>'Ведомст.2017'!G54</f>
        <v>200</v>
      </c>
      <c r="D21" s="143" t="str">
        <f>'Ведомст.2017'!D54</f>
        <v>03</v>
      </c>
      <c r="E21" s="143" t="str">
        <f>'Ведомст.2017'!E54</f>
        <v>09</v>
      </c>
      <c r="F21" s="144">
        <f>'Ведомст.2017'!H54</f>
        <v>67.4</v>
      </c>
      <c r="G21" s="144">
        <f>'Вед.'!I52</f>
        <v>67.3398</v>
      </c>
      <c r="H21" s="181">
        <f t="shared" si="0"/>
        <v>99.9106824925816</v>
      </c>
    </row>
    <row r="22" spans="1:8" ht="25.5">
      <c r="A22" s="141" t="str">
        <f>'Ведомст.2017'!B55</f>
        <v>Прочие мероприятия (Закупка товаров, работ и услуг для обеспечения государственных (муниципальных) нужд)</v>
      </c>
      <c r="B22" s="142" t="str">
        <f>'Ведомст.2017'!F55</f>
        <v>02 1 01 22770</v>
      </c>
      <c r="C22" s="143" t="str">
        <f>'Ведомст.2017'!G55</f>
        <v>200</v>
      </c>
      <c r="D22" s="143" t="str">
        <f>'Ведомст.2017'!D55</f>
        <v>03</v>
      </c>
      <c r="E22" s="143" t="str">
        <f>'Ведомст.2017'!E55</f>
        <v>09</v>
      </c>
      <c r="F22" s="144">
        <f>'Ведомст.2017'!H55</f>
        <v>7.9</v>
      </c>
      <c r="G22" s="144">
        <f>'Вед.'!I53</f>
        <v>7.82</v>
      </c>
      <c r="H22" s="181">
        <f>G22/F22*100</f>
        <v>98.9873417721519</v>
      </c>
    </row>
    <row r="23" spans="1:8" s="130" customFormat="1" ht="25.5">
      <c r="A23" s="126" t="str">
        <f>'Ведомст.2017'!B124</f>
        <v>Муниципальная программа «Развитие культуры муниципального образования Ковардицкое на 2016-2020 годы»</v>
      </c>
      <c r="B23" s="127" t="str">
        <f>'Ведомст.2017'!F124</f>
        <v>03</v>
      </c>
      <c r="C23" s="128"/>
      <c r="D23" s="128"/>
      <c r="E23" s="128"/>
      <c r="F23" s="129">
        <f>F24+F32</f>
        <v>11481.000000000002</v>
      </c>
      <c r="G23" s="129">
        <f>G24+G32</f>
        <v>10359.01022</v>
      </c>
      <c r="H23" s="184">
        <f t="shared" si="0"/>
        <v>90.22742113056353</v>
      </c>
    </row>
    <row r="24" spans="1:8" s="135" customFormat="1" ht="15.75">
      <c r="A24" s="131" t="str">
        <f>'Ведомст.2017'!B125</f>
        <v>Подпрограмма «Искусство»</v>
      </c>
      <c r="B24" s="132" t="str">
        <f>'Ведомст.2017'!F125</f>
        <v>03 1</v>
      </c>
      <c r="C24" s="133"/>
      <c r="D24" s="133"/>
      <c r="E24" s="133"/>
      <c r="F24" s="134">
        <f>F25+F27</f>
        <v>11431.000000000002</v>
      </c>
      <c r="G24" s="134">
        <f>G25+G27</f>
        <v>10309.01022</v>
      </c>
      <c r="H24" s="183">
        <f t="shared" si="0"/>
        <v>90.18467518152391</v>
      </c>
    </row>
    <row r="25" spans="1:8" s="140" customFormat="1" ht="42" customHeight="1">
      <c r="A25" s="136" t="str">
        <f>'Ведомст.2017'!B126</f>
        <v>Основное мероприятие «Предоставление мер социальной поддержки работникам культуры и педагогическим работникам образовательных учреждений дополнительного образования детей в сфере культуры»</v>
      </c>
      <c r="B25" s="137" t="str">
        <f>'Ведомст.2017'!F126</f>
        <v>03 1 01</v>
      </c>
      <c r="C25" s="138"/>
      <c r="D25" s="138"/>
      <c r="E25" s="138"/>
      <c r="F25" s="139">
        <f>F26</f>
        <v>126.1</v>
      </c>
      <c r="G25" s="139">
        <f>G26</f>
        <v>88</v>
      </c>
      <c r="H25" s="182">
        <f t="shared" si="0"/>
        <v>69.78588421887392</v>
      </c>
    </row>
    <row r="26" spans="1:8" ht="76.5">
      <c r="A26" s="141" t="str">
        <f>'Ведомст.2017'!B127</f>
        <v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v>
      </c>
      <c r="B26" s="142" t="str">
        <f>'Ведомст.2017'!F127</f>
        <v>03 1 01 70230</v>
      </c>
      <c r="C26" s="143" t="str">
        <f>'Ведомст.2017'!G127</f>
        <v>600</v>
      </c>
      <c r="D26" s="143" t="str">
        <f>'Ведомст.2017'!D127</f>
        <v>08</v>
      </c>
      <c r="E26" s="143" t="str">
        <f>'Ведомст.2017'!E127</f>
        <v>01</v>
      </c>
      <c r="F26" s="144">
        <f>'Ведомст.2017'!H127</f>
        <v>126.1</v>
      </c>
      <c r="G26" s="144">
        <f>'Вед.'!I125</f>
        <v>88</v>
      </c>
      <c r="H26" s="181">
        <f t="shared" si="0"/>
        <v>69.78588421887392</v>
      </c>
    </row>
    <row r="27" spans="1:8" s="140" customFormat="1" ht="25.5">
      <c r="A27" s="136" t="str">
        <f>'Ведомст.2017'!B128</f>
        <v>Основное мероприятие «Обеспечение деятельности (оказание услуг) дворцов культуры, других учреждений культуры»</v>
      </c>
      <c r="B27" s="137" t="str">
        <f>'Ведомст.2017'!F128</f>
        <v>03 1 02 </v>
      </c>
      <c r="C27" s="138"/>
      <c r="D27" s="138"/>
      <c r="E27" s="138"/>
      <c r="F27" s="139">
        <f>SUM(F28:F31)</f>
        <v>11304.900000000001</v>
      </c>
      <c r="G27" s="139">
        <f>SUM(G28:G31)</f>
        <v>10221.01022</v>
      </c>
      <c r="H27" s="182">
        <f t="shared" si="0"/>
        <v>90.41221258038549</v>
      </c>
    </row>
    <row r="28" spans="1:8" s="140" customFormat="1" ht="76.5">
      <c r="A28" s="141" t="str">
        <f>'Ведомст.2017'!B129</f>
        <v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 (Предоставление субсидий бюджетным, автономным учреждениям и иным некоммерческим организациям)</v>
      </c>
      <c r="B28" s="142" t="str">
        <f>'Ведомст.2017'!F129</f>
        <v>03 1 02 70390</v>
      </c>
      <c r="C28" s="143" t="str">
        <f>'Ведомст.2017'!G129</f>
        <v>600</v>
      </c>
      <c r="D28" s="143" t="str">
        <f>'Ведомст.2017'!D129</f>
        <v>08</v>
      </c>
      <c r="E28" s="143" t="str">
        <f>'Ведомст.2017'!E129</f>
        <v>01</v>
      </c>
      <c r="F28" s="144">
        <f>'Ведомст.2017'!H129</f>
        <v>1213.1</v>
      </c>
      <c r="G28" s="144">
        <f>'Вед.'!I127</f>
        <v>1213.1</v>
      </c>
      <c r="H28" s="181">
        <f>G28/F28*100</f>
        <v>100</v>
      </c>
    </row>
    <row r="29" spans="1:8" ht="76.5">
      <c r="A29" s="141" t="str">
        <f>'Ведомст.2017'!B130</f>
        <v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 (Предоставление субсидий бюджетным, автономным учреждениям и иным некоммерческим организациям)</v>
      </c>
      <c r="B29" s="142" t="str">
        <f>'Ведомст.2017'!F130</f>
        <v>03 1 02 S0390</v>
      </c>
      <c r="C29" s="143" t="str">
        <f>'Ведомст.2017'!G130</f>
        <v>600</v>
      </c>
      <c r="D29" s="143" t="str">
        <f>'Ведомст.2017'!D130</f>
        <v>08</v>
      </c>
      <c r="E29" s="143" t="str">
        <f>'Ведомст.2017'!E130</f>
        <v>01</v>
      </c>
      <c r="F29" s="144">
        <f>'Ведомст.2017'!H130</f>
        <v>64</v>
      </c>
      <c r="G29" s="144">
        <f>'Вед.'!I128</f>
        <v>64</v>
      </c>
      <c r="H29" s="181">
        <f>G29/F29*100</f>
        <v>100</v>
      </c>
    </row>
    <row r="30" spans="1:8" ht="38.25">
      <c r="A30" s="141" t="str">
        <f>'Ведомст.2017'!B131</f>
        <v>Выплаты стимулирующего характера руководителям муниципальных учреждений культуры (Предоставление субсидий бюджетным, автономным учреждениям и иным некоммерческим организациям)</v>
      </c>
      <c r="B30" s="142" t="str">
        <f>'Ведомст.2017'!F131</f>
        <v>03 1 02 Д0520</v>
      </c>
      <c r="C30" s="143" t="str">
        <f>'Ведомст.2017'!G131</f>
        <v>600</v>
      </c>
      <c r="D30" s="143" t="str">
        <f>'Ведомст.2017'!D131</f>
        <v>08</v>
      </c>
      <c r="E30" s="143" t="str">
        <f>'Ведомст.2017'!E131</f>
        <v>01</v>
      </c>
      <c r="F30" s="144">
        <f>'Ведомст.2017'!H131</f>
        <v>259.6</v>
      </c>
      <c r="G30" s="144">
        <f>'Вед.'!I129</f>
        <v>259.6</v>
      </c>
      <c r="H30" s="181">
        <f t="shared" si="0"/>
        <v>100</v>
      </c>
    </row>
    <row r="31" spans="1:8" ht="42" customHeight="1">
      <c r="A31" s="141" t="str">
        <f>'Ведомст.2017'!B132</f>
        <v>Расходы на обеспечение деятельности (оказание услуг) дворцов культуры, других учреждений культуры (Предоставление субсидий бюджетным, автономным учреждениям и иным некоммерческим организациям)</v>
      </c>
      <c r="B31" s="142" t="str">
        <f>'Ведомст.2017'!F132</f>
        <v>03 1 02 Д0590</v>
      </c>
      <c r="C31" s="143" t="str">
        <f>'Ведомст.2017'!G132</f>
        <v>600</v>
      </c>
      <c r="D31" s="143" t="str">
        <f>'Ведомст.2017'!D132</f>
        <v>08</v>
      </c>
      <c r="E31" s="143" t="str">
        <f>'Ведомст.2017'!E132</f>
        <v>01</v>
      </c>
      <c r="F31" s="144">
        <f>'Ведомст.2017'!H132</f>
        <v>9768.2</v>
      </c>
      <c r="G31" s="144">
        <f>'Вед.'!I130</f>
        <v>8684.310220000001</v>
      </c>
      <c r="H31" s="181">
        <f t="shared" si="0"/>
        <v>88.90389447390513</v>
      </c>
    </row>
    <row r="32" spans="1:8" s="135" customFormat="1" ht="40.5">
      <c r="A32" s="131" t="str">
        <f>'Ведомст.2017'!B94</f>
        <v>Подпрограмма "Развитие и модернизация материально-технической базы учреждений культуры муниципального образования Ковардицкое на 2016-2020 годы"</v>
      </c>
      <c r="B32" s="132" t="str">
        <f>'Ведомст.2017'!F94</f>
        <v>03 2 </v>
      </c>
      <c r="C32" s="185"/>
      <c r="D32" s="185"/>
      <c r="E32" s="185"/>
      <c r="F32" s="134">
        <f>F33</f>
        <v>50</v>
      </c>
      <c r="G32" s="134">
        <f>G33</f>
        <v>50</v>
      </c>
      <c r="H32" s="183">
        <f t="shared" si="0"/>
        <v>100</v>
      </c>
    </row>
    <row r="33" spans="1:8" s="140" customFormat="1" ht="25.5">
      <c r="A33" s="136" t="str">
        <f>'Ведомст.2017'!B95</f>
        <v>Основное мероприятие "Государственная поддержка лучших работников муниципальных учреждений культуры"</v>
      </c>
      <c r="B33" s="137" t="str">
        <f>'Ведомст.2017'!F95</f>
        <v>03 2 02</v>
      </c>
      <c r="C33" s="147"/>
      <c r="D33" s="147"/>
      <c r="E33" s="147"/>
      <c r="F33" s="139">
        <f>F34</f>
        <v>50</v>
      </c>
      <c r="G33" s="139">
        <f>G34</f>
        <v>50</v>
      </c>
      <c r="H33" s="182">
        <f t="shared" si="0"/>
        <v>100</v>
      </c>
    </row>
    <row r="34" spans="1:8" ht="25.5">
      <c r="A34" s="141" t="str">
        <f>'Ведомст.2017'!B96</f>
        <v>Поддержка отрасли культуры (Социальное обеспечение и иные выплаты населению)</v>
      </c>
      <c r="B34" s="142" t="str">
        <f>'Ведомст.2017'!F96</f>
        <v>03 2 02 R5190</v>
      </c>
      <c r="C34" s="142" t="str">
        <f>'Ведомст.2017'!G96</f>
        <v>300</v>
      </c>
      <c r="D34" s="143" t="str">
        <f>'Ведомст.2017'!D96</f>
        <v>08</v>
      </c>
      <c r="E34" s="143" t="str">
        <f>'Ведомст.2017'!E96</f>
        <v>01</v>
      </c>
      <c r="F34" s="144">
        <f>'Ведомст.2017'!H96</f>
        <v>50</v>
      </c>
      <c r="G34" s="144">
        <f>'Вед.'!I94</f>
        <v>50</v>
      </c>
      <c r="H34" s="181">
        <f t="shared" si="0"/>
        <v>100</v>
      </c>
    </row>
    <row r="35" spans="1:8" s="130" customFormat="1" ht="25.5">
      <c r="A35" s="126" t="str">
        <f>'Ведомст.2017'!B104</f>
        <v>Муниципальная программа «Развитие физической культуры и спорта в муниципальном образовании Ковардицкое на 2016-2020 годы»</v>
      </c>
      <c r="B35" s="127" t="str">
        <f>'Ведомст.2017'!F104</f>
        <v>04</v>
      </c>
      <c r="C35" s="128"/>
      <c r="D35" s="128"/>
      <c r="E35" s="128"/>
      <c r="F35" s="129">
        <f aca="true" t="shared" si="1" ref="F35:G37">F36</f>
        <v>10</v>
      </c>
      <c r="G35" s="129">
        <f t="shared" si="1"/>
        <v>10</v>
      </c>
      <c r="H35" s="184">
        <f t="shared" si="0"/>
        <v>100</v>
      </c>
    </row>
    <row r="36" spans="1:8" s="135" customFormat="1" ht="40.5">
      <c r="A36" s="131" t="str">
        <f>'Ведомст.2017'!B105</f>
        <v>Подпрограмма «Комплексное развитие физической культуры и спорта в муниципальном образовании  Ковардицкое на 2016-2020 годы»</v>
      </c>
      <c r="B36" s="132" t="str">
        <f>'Ведомст.2017'!F105</f>
        <v>04 1</v>
      </c>
      <c r="C36" s="133"/>
      <c r="D36" s="133"/>
      <c r="E36" s="133"/>
      <c r="F36" s="134">
        <f t="shared" si="1"/>
        <v>10</v>
      </c>
      <c r="G36" s="134">
        <f t="shared" si="1"/>
        <v>10</v>
      </c>
      <c r="H36" s="183">
        <f t="shared" si="0"/>
        <v>100</v>
      </c>
    </row>
    <row r="37" spans="1:8" s="140" customFormat="1" ht="25.5">
      <c r="A37" s="136" t="str">
        <f>'Ведомст.2017'!B106</f>
        <v>Основное мероприятие «Обеспечение развития физической культуры и спорта на территории муниципального образования»</v>
      </c>
      <c r="B37" s="137" t="str">
        <f>'Ведомст.2017'!F106</f>
        <v>04 1 01</v>
      </c>
      <c r="C37" s="138"/>
      <c r="D37" s="138"/>
      <c r="E37" s="138"/>
      <c r="F37" s="139">
        <f t="shared" si="1"/>
        <v>10</v>
      </c>
      <c r="G37" s="139">
        <f t="shared" si="1"/>
        <v>10</v>
      </c>
      <c r="H37" s="182">
        <f t="shared" si="0"/>
        <v>100</v>
      </c>
    </row>
    <row r="38" spans="1:8" ht="51">
      <c r="A38" s="141" t="str">
        <f>'Ведомст.2017'!B107</f>
        <v>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(Закупка товаров, работ и услуг для обеспечения государственных (муниципальных) нужд)</v>
      </c>
      <c r="B38" s="142" t="str">
        <f>'Ведомст.2017'!F107</f>
        <v>04 1 01 22040</v>
      </c>
      <c r="C38" s="143" t="str">
        <f>'Ведомст.2017'!G107</f>
        <v>200</v>
      </c>
      <c r="D38" s="143" t="str">
        <f>'Ведомст.2017'!D107</f>
        <v>11</v>
      </c>
      <c r="E38" s="143" t="str">
        <f>'Ведомст.2017'!E107</f>
        <v>01</v>
      </c>
      <c r="F38" s="144">
        <f>'Ведомст.2017'!H107</f>
        <v>10</v>
      </c>
      <c r="G38" s="144">
        <f>'Вед.'!I105</f>
        <v>10</v>
      </c>
      <c r="H38" s="181">
        <f t="shared" si="0"/>
        <v>100</v>
      </c>
    </row>
    <row r="39" spans="1:8" s="130" customFormat="1" ht="25.5">
      <c r="A39" s="126" t="str">
        <f>'Ведомст.2017'!B110</f>
        <v>Муниципальная программа «Развитие муниципальной службы в муниципальном образовании Ковардицкое на 2016-2020 годы»</v>
      </c>
      <c r="B39" s="127" t="str">
        <f>'Ведомст.2017'!F110</f>
        <v>05</v>
      </c>
      <c r="C39" s="128"/>
      <c r="D39" s="128"/>
      <c r="E39" s="128"/>
      <c r="F39" s="129">
        <f>F40+F42</f>
        <v>10128.499999999998</v>
      </c>
      <c r="G39" s="129">
        <f>G40+G42</f>
        <v>10008.18496</v>
      </c>
      <c r="H39" s="184">
        <f t="shared" si="0"/>
        <v>98.8121139359234</v>
      </c>
    </row>
    <row r="40" spans="1:8" s="140" customFormat="1" ht="29.25" customHeight="1">
      <c r="A40" s="136" t="str">
        <f>'Ведомст.2017'!B111</f>
        <v>Основное мероприятие «Организация  освещения нормативных правовых актов муниципального образования в средствах массовой информации»</v>
      </c>
      <c r="B40" s="137" t="str">
        <f>'Ведомст.2017'!F111</f>
        <v>05 0 01</v>
      </c>
      <c r="C40" s="138"/>
      <c r="D40" s="138"/>
      <c r="E40" s="138"/>
      <c r="F40" s="139">
        <f>F41</f>
        <v>307</v>
      </c>
      <c r="G40" s="139">
        <f>G41</f>
        <v>304.645</v>
      </c>
      <c r="H40" s="182">
        <f t="shared" si="0"/>
        <v>99.2328990228013</v>
      </c>
    </row>
    <row r="41" spans="1:8" ht="25.5">
      <c r="A41" s="141" t="str">
        <f>'Ведомст.2017'!B112</f>
        <v>Расходы на периодическую печать и издательства (Закупка товаров, работ и услуг для обеспечения государственных (муниципальных) нужд)</v>
      </c>
      <c r="B41" s="142" t="str">
        <f>'Ведомст.2017'!F112</f>
        <v>05 0 01 22030</v>
      </c>
      <c r="C41" s="143" t="str">
        <f>'Ведомст.2017'!G112</f>
        <v>200</v>
      </c>
      <c r="D41" s="143" t="str">
        <f>'Ведомст.2017'!D112</f>
        <v>12</v>
      </c>
      <c r="E41" s="143" t="str">
        <f>'Ведомст.2017'!E112</f>
        <v>02</v>
      </c>
      <c r="F41" s="144">
        <f>'Ведомст.2017'!H112</f>
        <v>307</v>
      </c>
      <c r="G41" s="144">
        <f>'Вед.'!I110</f>
        <v>304.645</v>
      </c>
      <c r="H41" s="181">
        <f aca="true" t="shared" si="2" ref="H41:H72">G41/F41*100</f>
        <v>99.2328990228013</v>
      </c>
    </row>
    <row r="42" spans="1:8" s="140" customFormat="1" ht="51">
      <c r="A42" s="136" t="str">
        <f>'Ведомст.2017'!B117</f>
        <v>Основное мероприятие «Материально-техническое и финансовое обеспечение деятельности муниципального казённого учреждения «Административно-хозяйственный центр Ковардицкого сельского поселения Муромского района»»</v>
      </c>
      <c r="B42" s="137" t="str">
        <f>'Ведомст.2017'!F117</f>
        <v>05 0 02 </v>
      </c>
      <c r="C42" s="138"/>
      <c r="D42" s="138"/>
      <c r="E42" s="138"/>
      <c r="F42" s="139">
        <f>SUM(F43:F45)</f>
        <v>9821.499999999998</v>
      </c>
      <c r="G42" s="139">
        <f>SUM(G43:G45)</f>
        <v>9703.53996</v>
      </c>
      <c r="H42" s="182">
        <f t="shared" si="2"/>
        <v>98.79896105482871</v>
      </c>
    </row>
    <row r="43" spans="1:8" ht="89.25">
      <c r="A43" s="141" t="str">
        <f>'Ведомст.2017'!B118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43" s="142" t="str">
        <f>'Ведомст.2017'!F118</f>
        <v>05 0 02 Ц0590</v>
      </c>
      <c r="C43" s="143" t="str">
        <f>'Ведомст.2017'!G118</f>
        <v>100</v>
      </c>
      <c r="D43" s="143" t="str">
        <f>'Ведомст.2017'!D118</f>
        <v>01</v>
      </c>
      <c r="E43" s="143" t="str">
        <f>'Ведомст.2017'!E118</f>
        <v>13</v>
      </c>
      <c r="F43" s="144">
        <f>'Ведомст.2017'!H118</f>
        <v>6089.599999999999</v>
      </c>
      <c r="G43" s="144">
        <f>'Вед.'!I116</f>
        <v>6071.56802</v>
      </c>
      <c r="H43" s="181">
        <f t="shared" si="2"/>
        <v>99.70388892538098</v>
      </c>
    </row>
    <row r="44" spans="1:8" ht="63.75">
      <c r="A44" s="141" t="str">
        <f>'Ведомст.2017'!B119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(Закупка товаров, работ и услуг для обеспечения государственных (муниципальных) нужд)</v>
      </c>
      <c r="B44" s="142" t="str">
        <f>'Ведомст.2017'!F119</f>
        <v>05 0 02 Ц0590</v>
      </c>
      <c r="C44" s="143" t="str">
        <f>'Ведомст.2017'!G119</f>
        <v>200</v>
      </c>
      <c r="D44" s="143" t="str">
        <f>'Ведомст.2017'!D119</f>
        <v>01</v>
      </c>
      <c r="E44" s="143" t="str">
        <f>'Ведомст.2017'!E119</f>
        <v>13</v>
      </c>
      <c r="F44" s="144">
        <f>'Ведомст.2017'!H119</f>
        <v>2632.1</v>
      </c>
      <c r="G44" s="144">
        <f>'Вед.'!I117</f>
        <v>2533.03387</v>
      </c>
      <c r="H44" s="181">
        <f t="shared" si="2"/>
        <v>96.23623228600738</v>
      </c>
    </row>
    <row r="45" spans="1:8" ht="51">
      <c r="A45" s="141" t="str">
        <f>'Ведомст.2017'!B120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(Иные бюджетные ассигнования)</v>
      </c>
      <c r="B45" s="142" t="str">
        <f>'Ведомст.2017'!F120</f>
        <v>05 0 02 Ц0590</v>
      </c>
      <c r="C45" s="143" t="str">
        <f>'Ведомст.2017'!G120</f>
        <v>800</v>
      </c>
      <c r="D45" s="143" t="str">
        <f>'Ведомст.2017'!D120</f>
        <v>01</v>
      </c>
      <c r="E45" s="143" t="str">
        <f>'Ведомст.2017'!E120</f>
        <v>13</v>
      </c>
      <c r="F45" s="144">
        <f>'Ведомст.2017'!H120</f>
        <v>1099.8</v>
      </c>
      <c r="G45" s="144">
        <f>'Вед.'!I118</f>
        <v>1098.93807</v>
      </c>
      <c r="H45" s="181">
        <f t="shared" si="2"/>
        <v>99.92162847790507</v>
      </c>
    </row>
    <row r="46" spans="1:8" s="130" customFormat="1" ht="38.25">
      <c r="A46" s="126" t="str">
        <f>'Ведомст.2017'!B73</f>
        <v>Муниципальная программа «Энергосбережение и повышение энергетической эффективности в муниципальном образовании  Ковардицкое на 2016-2020 годы»</v>
      </c>
      <c r="B46" s="127" t="str">
        <f>'Ведомст.2017'!F73</f>
        <v>06</v>
      </c>
      <c r="C46" s="145"/>
      <c r="D46" s="145"/>
      <c r="E46" s="145"/>
      <c r="F46" s="146">
        <f>F47</f>
        <v>102</v>
      </c>
      <c r="G46" s="146">
        <f>G47</f>
        <v>101.6555</v>
      </c>
      <c r="H46" s="184">
        <f t="shared" si="2"/>
        <v>99.6622549019608</v>
      </c>
    </row>
    <row r="47" spans="1:8" s="140" customFormat="1" ht="28.5" customHeight="1">
      <c r="A47" s="136" t="str">
        <f>'Ведомст.2017'!B74</f>
        <v>Основное мероприятие «Внедрение энергосберегающего оборудования и систем регулирования потребления энергетических ресурсов»</v>
      </c>
      <c r="B47" s="137" t="str">
        <f>'Ведомст.2017'!F74</f>
        <v>06 0 01</v>
      </c>
      <c r="C47" s="147"/>
      <c r="D47" s="147"/>
      <c r="E47" s="147"/>
      <c r="F47" s="148">
        <f>F48</f>
        <v>102</v>
      </c>
      <c r="G47" s="148">
        <f>G48</f>
        <v>101.6555</v>
      </c>
      <c r="H47" s="182">
        <f t="shared" si="2"/>
        <v>99.6622549019608</v>
      </c>
    </row>
    <row r="48" spans="1:8" ht="38.25">
      <c r="A48" s="141" t="str">
        <f>'Ведомст.2017'!B75</f>
        <v>Расходы по замене энергоносителей и установке приборов учета и регулирования электрической энергии (Закупка товаров, работ и услуг для обеспечения государственных (муниципальных) нужд)</v>
      </c>
      <c r="B48" s="142" t="str">
        <f>'Ведомст.2017'!F75</f>
        <v>06 0 01 22060</v>
      </c>
      <c r="C48" s="142" t="str">
        <f>'Ведомст.2017'!G75</f>
        <v>200</v>
      </c>
      <c r="D48" s="143" t="str">
        <f>'Ведомст.2017'!D75</f>
        <v>05</v>
      </c>
      <c r="E48" s="143" t="str">
        <f>'Ведомст.2017'!E75</f>
        <v>02</v>
      </c>
      <c r="F48" s="149">
        <f>'Ведомст.2017'!H75</f>
        <v>102</v>
      </c>
      <c r="G48" s="149">
        <f>'Вед.'!I73</f>
        <v>101.6555</v>
      </c>
      <c r="H48" s="181">
        <f t="shared" si="2"/>
        <v>99.6622549019608</v>
      </c>
    </row>
    <row r="49" spans="1:8" s="130" customFormat="1" ht="25.5">
      <c r="A49" s="126" t="str">
        <f>'Ведомст.2017'!B32</f>
        <v>Муниципальная программа «Управление муниципальным имуществом муниципального образования Ковардицкое на 2016-2020 годы»</v>
      </c>
      <c r="B49" s="127" t="str">
        <f>'Ведомст.2017'!F32</f>
        <v>07</v>
      </c>
      <c r="C49" s="128"/>
      <c r="D49" s="128"/>
      <c r="E49" s="128"/>
      <c r="F49" s="129">
        <f>F50</f>
        <v>127.8</v>
      </c>
      <c r="G49" s="129">
        <f>G50</f>
        <v>127.75999999999999</v>
      </c>
      <c r="H49" s="184">
        <f t="shared" si="2"/>
        <v>99.96870109546165</v>
      </c>
    </row>
    <row r="50" spans="1:8" s="140" customFormat="1" ht="25.5">
      <c r="A50" s="136" t="str">
        <f>'Ведомст.2017'!B33</f>
        <v>Основное мероприятие «Обеспечение эффективного управления муниципальным имуществом»</v>
      </c>
      <c r="B50" s="137" t="str">
        <f>'Ведомст.2017'!F33</f>
        <v>07 0 01</v>
      </c>
      <c r="C50" s="138"/>
      <c r="D50" s="138"/>
      <c r="E50" s="138"/>
      <c r="F50" s="139">
        <f>SUM(F51:F53)</f>
        <v>127.8</v>
      </c>
      <c r="G50" s="139">
        <f>SUM(G51:G53)</f>
        <v>127.75999999999999</v>
      </c>
      <c r="H50" s="182">
        <f t="shared" si="2"/>
        <v>99.96870109546165</v>
      </c>
    </row>
    <row r="51" spans="1:8" ht="38.25">
      <c r="A51" s="141" t="str">
        <f>'Ведомст.2017'!B34</f>
        <v>Оценка недвижимости, признание прав и регулирование отношений по государственной и муниципальной собственности  (Закупка товаров, работ и услуг для обеспечения государственных (муниципальных) нужд)</v>
      </c>
      <c r="B51" s="142" t="str">
        <f>'Ведомст.2017'!F34</f>
        <v>07 0 01 22310</v>
      </c>
      <c r="C51" s="143" t="str">
        <f>'Ведомст.2017'!G34</f>
        <v>200</v>
      </c>
      <c r="D51" s="143" t="str">
        <f>'Ведомст.2017'!D34</f>
        <v>01</v>
      </c>
      <c r="E51" s="143" t="str">
        <f>'Ведомст.2017'!E34</f>
        <v>13</v>
      </c>
      <c r="F51" s="144">
        <f>'Ведомст.2017'!H34</f>
        <v>76.8</v>
      </c>
      <c r="G51" s="144">
        <f>'Вед.'!I32</f>
        <v>76.8</v>
      </c>
      <c r="H51" s="181">
        <f t="shared" si="2"/>
        <v>100</v>
      </c>
    </row>
    <row r="52" spans="1:8" ht="38.25">
      <c r="A52" s="141" t="str">
        <f>'Ведомст.2017'!B35</f>
        <v>Оценка недвижимости, признание прав и регулирование отношений по государственной и муниципальной собственности  (Иные бюджетные ассигнования)</v>
      </c>
      <c r="B52" s="142" t="str">
        <f>'Ведомст.2017'!F35</f>
        <v>07 0 01 22310</v>
      </c>
      <c r="C52" s="143" t="str">
        <f>'Ведомст.2017'!G35</f>
        <v>800</v>
      </c>
      <c r="D52" s="143" t="str">
        <f>'Ведомст.2017'!D35</f>
        <v>01</v>
      </c>
      <c r="E52" s="143" t="str">
        <f>'Ведомст.2017'!E35</f>
        <v>13</v>
      </c>
      <c r="F52" s="144">
        <f>'Ведомст.2017'!H35</f>
        <v>11</v>
      </c>
      <c r="G52" s="144">
        <f>'Вед.'!I33</f>
        <v>10.959999999999999</v>
      </c>
      <c r="H52" s="181">
        <f t="shared" si="2"/>
        <v>99.63636363636363</v>
      </c>
    </row>
    <row r="53" spans="1:8" ht="63.75">
      <c r="A53" s="141" t="str">
        <f>'Ведомст.2017'!B36</f>
        <v>Осуществление постановки на кадастровый учет земельных участков, расположенных под объектами, находящимися в муниципальной собственности муниципального образования Ковардицкое (Закупка товаров, работ и услуг для обеспечения государственных (муниципальных) нужд) </v>
      </c>
      <c r="B53" s="142" t="str">
        <f>'Ведомст.2017'!F36</f>
        <v>07 0 01 22410</v>
      </c>
      <c r="C53" s="143" t="str">
        <f>'Ведомст.2017'!G36</f>
        <v>200</v>
      </c>
      <c r="D53" s="143" t="str">
        <f>'Ведомст.2017'!D36</f>
        <v>01</v>
      </c>
      <c r="E53" s="143" t="str">
        <f>'Ведомст.2017'!E36</f>
        <v>13</v>
      </c>
      <c r="F53" s="144">
        <f>'Ведомст.2017'!H36</f>
        <v>40</v>
      </c>
      <c r="G53" s="144">
        <f>'Вед.'!I34</f>
        <v>40</v>
      </c>
      <c r="H53" s="181">
        <f>G53/F53*100</f>
        <v>100</v>
      </c>
    </row>
    <row r="54" spans="1:8" s="130" customFormat="1" ht="25.5">
      <c r="A54" s="126" t="str">
        <f>'Ведомст.2017'!B22</f>
        <v>Муниципальная программа «Управление муниципальными финансами муниципального образования Ковардицкое на 2016-2020 годы»</v>
      </c>
      <c r="B54" s="127" t="str">
        <f>'Ведомст.2017'!F22</f>
        <v>08</v>
      </c>
      <c r="C54" s="128"/>
      <c r="D54" s="128"/>
      <c r="E54" s="128"/>
      <c r="F54" s="129">
        <f>F55+F58</f>
        <v>755.7</v>
      </c>
      <c r="G54" s="129">
        <f>G55+G58</f>
        <v>755.7</v>
      </c>
      <c r="H54" s="184">
        <f t="shared" si="2"/>
        <v>100</v>
      </c>
    </row>
    <row r="55" spans="1:8" s="135" customFormat="1" ht="27">
      <c r="A55" s="131" t="str">
        <f>'Ведомст.2017'!B23</f>
        <v>Подпрограмма «Повышение эффективности бюджетных расходов муниципального образования Ковардицкое на 2016-2020 годы»</v>
      </c>
      <c r="B55" s="132" t="str">
        <f>'Ведомст.2017'!F23</f>
        <v>08 2 </v>
      </c>
      <c r="C55" s="133"/>
      <c r="D55" s="133"/>
      <c r="E55" s="133"/>
      <c r="F55" s="134">
        <f>F56</f>
        <v>437</v>
      </c>
      <c r="G55" s="134">
        <f>G56</f>
        <v>437</v>
      </c>
      <c r="H55" s="183">
        <f t="shared" si="2"/>
        <v>100</v>
      </c>
    </row>
    <row r="56" spans="1:8" s="140" customFormat="1" ht="25.5">
      <c r="A56" s="136" t="str">
        <f>'Ведомст.2017'!B24</f>
        <v>Основное мероприятие «Обеспечение качественного управления финансами муниципального образования»</v>
      </c>
      <c r="B56" s="137" t="str">
        <f>'Ведомст.2017'!F24</f>
        <v>08 2 01</v>
      </c>
      <c r="C56" s="138"/>
      <c r="D56" s="138"/>
      <c r="E56" s="138"/>
      <c r="F56" s="139">
        <f>F57</f>
        <v>437</v>
      </c>
      <c r="G56" s="139">
        <f>G57</f>
        <v>437</v>
      </c>
      <c r="H56" s="182">
        <f t="shared" si="2"/>
        <v>100</v>
      </c>
    </row>
    <row r="57" spans="1:8" ht="76.5">
      <c r="A57" s="141" t="str">
        <f>'Ведомст.2017'!B25</f>
        <v>Иные межбюджетные трансферты передаваемые бюджету Муромского района из бюджета Ковардицкого сельского поселения на мероприятия в части составления и рассмотрения проекта бюджета поселения, утверждения и исполнения бюджета поселения, осуществления контроля за его исполнением, составления и утверждения отчета об исполнении бюджета поселения (Межбюджетные трансферты)</v>
      </c>
      <c r="B57" s="142" t="str">
        <f>'Ведомст.2017'!F25</f>
        <v>08 2 01 86010</v>
      </c>
      <c r="C57" s="143" t="str">
        <f>'Ведомст.2017'!G25</f>
        <v>500</v>
      </c>
      <c r="D57" s="143" t="str">
        <f>'Ведомст.2017'!D25</f>
        <v>01</v>
      </c>
      <c r="E57" s="143" t="str">
        <f>'Ведомст.2017'!E25</f>
        <v>06</v>
      </c>
      <c r="F57" s="144">
        <f>'Ведомст.2017'!H25</f>
        <v>437</v>
      </c>
      <c r="G57" s="144">
        <f>'Вед.'!I23</f>
        <v>437</v>
      </c>
      <c r="H57" s="181">
        <f t="shared" si="2"/>
        <v>100</v>
      </c>
    </row>
    <row r="58" spans="1:8" s="135" customFormat="1" ht="54">
      <c r="A58" s="131" t="str">
        <f>'Ведомст.2017'!B43</f>
        <v>Подпрограмма «Повышение эффективности бюджетных расходов на содержание органов местного самоуправления и на осуществление первичного воинского учета в муниципальном образовании Ковардицкое»</v>
      </c>
      <c r="B58" s="132" t="str">
        <f>'Ведомст.2017'!F43</f>
        <v>08 3</v>
      </c>
      <c r="C58" s="133"/>
      <c r="D58" s="133"/>
      <c r="E58" s="133"/>
      <c r="F58" s="134">
        <f>F59</f>
        <v>318.7</v>
      </c>
      <c r="G58" s="134">
        <f>G59</f>
        <v>318.7</v>
      </c>
      <c r="H58" s="183">
        <f t="shared" si="2"/>
        <v>100</v>
      </c>
    </row>
    <row r="59" spans="1:8" s="140" customFormat="1" ht="38.25">
      <c r="A59" s="136" t="str">
        <f>'Ведомст.2017'!B44</f>
        <v>Основное мероприятие «Мониторинг расходов на оплату труда работников, осуществляющих полномочия по первичному воинскому учету на территориях, где отсутствуют военные комиссариаты»</v>
      </c>
      <c r="B59" s="137" t="str">
        <f>'Ведомст.2017'!F44</f>
        <v>08 3 01</v>
      </c>
      <c r="C59" s="138"/>
      <c r="D59" s="138"/>
      <c r="E59" s="138"/>
      <c r="F59" s="139">
        <f>SUM(F60:F61)</f>
        <v>318.7</v>
      </c>
      <c r="G59" s="139">
        <f>SUM(G60:G61)</f>
        <v>318.7</v>
      </c>
      <c r="H59" s="182">
        <f t="shared" si="2"/>
        <v>100</v>
      </c>
    </row>
    <row r="60" spans="1:8" ht="63.75">
      <c r="A60" s="141" t="str">
        <f>'Ведомст.2017'!B45</f>
        <v>Осуществление первичного воинского учета на территориях, где отсутствуют военные комиссариаты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60" s="142" t="str">
        <f>'Ведомст.2017'!F45</f>
        <v>08 3 01 51180</v>
      </c>
      <c r="C60" s="143" t="str">
        <f>'Ведомст.2017'!G45</f>
        <v>100</v>
      </c>
      <c r="D60" s="143" t="str">
        <f>'Ведомст.2017'!D45</f>
        <v>02</v>
      </c>
      <c r="E60" s="143" t="str">
        <f>'Ведомст.2017'!E45</f>
        <v>03</v>
      </c>
      <c r="F60" s="144">
        <f>'Ведомст.2017'!H45</f>
        <v>307.3</v>
      </c>
      <c r="G60" s="144">
        <f>'Вед.'!I43</f>
        <v>307.3</v>
      </c>
      <c r="H60" s="181">
        <f t="shared" si="2"/>
        <v>100</v>
      </c>
    </row>
    <row r="61" spans="1:8" ht="38.25">
      <c r="A61" s="141" t="str">
        <f>'Ведомст.2017'!B46</f>
        <v>Осуществление первичного воинского учета на территориях, где отсутствуют военные комиссариаты   (Закупка товаров, работ и услуг для обеспечения государственных (муниципальных) нужд)</v>
      </c>
      <c r="B61" s="142" t="str">
        <f>'Ведомст.2017'!F46</f>
        <v>08 3 01 51180</v>
      </c>
      <c r="C61" s="143" t="str">
        <f>'Ведомст.2017'!G46</f>
        <v>200</v>
      </c>
      <c r="D61" s="143" t="str">
        <f>'Ведомст.2017'!D46</f>
        <v>02</v>
      </c>
      <c r="E61" s="143" t="str">
        <f>'Ведомст.2017'!E46</f>
        <v>03</v>
      </c>
      <c r="F61" s="144">
        <f>'Ведомст.2017'!H46</f>
        <v>11.4</v>
      </c>
      <c r="G61" s="144">
        <f>'Вед.'!I44</f>
        <v>11.4</v>
      </c>
      <c r="H61" s="181">
        <f t="shared" si="2"/>
        <v>100</v>
      </c>
    </row>
    <row r="62" spans="1:8" s="130" customFormat="1" ht="38.25">
      <c r="A62" s="126" t="str">
        <f>'Ведомст.2017'!B88</f>
        <v>Муниципальная программа «Охрана окружающей среды и рациональное природопользование на территории муниципального образования Ковардицкое на 2016-2020 годы»</v>
      </c>
      <c r="B62" s="127" t="str">
        <f>'Ведомст.2017'!F88</f>
        <v>09</v>
      </c>
      <c r="C62" s="128"/>
      <c r="D62" s="128"/>
      <c r="E62" s="128"/>
      <c r="F62" s="129">
        <f>F63</f>
        <v>157.41</v>
      </c>
      <c r="G62" s="129">
        <f>G63</f>
        <v>157.385</v>
      </c>
      <c r="H62" s="184">
        <f t="shared" si="2"/>
        <v>99.98411790864621</v>
      </c>
    </row>
    <row r="63" spans="1:8" s="140" customFormat="1" ht="25.5">
      <c r="A63" s="136" t="str">
        <f>'Ведомст.2017'!B89</f>
        <v>Основное мероприятие «Обеспечение экологической безопасности на территории муниципального образования»</v>
      </c>
      <c r="B63" s="137" t="str">
        <f>'Ведомст.2017'!F89</f>
        <v>09 0 01</v>
      </c>
      <c r="C63" s="138"/>
      <c r="D63" s="138"/>
      <c r="E63" s="138"/>
      <c r="F63" s="139">
        <f>F64</f>
        <v>157.41</v>
      </c>
      <c r="G63" s="139">
        <f>G64</f>
        <v>157.385</v>
      </c>
      <c r="H63" s="182">
        <f t="shared" si="2"/>
        <v>99.98411790864621</v>
      </c>
    </row>
    <row r="64" spans="1:8" ht="38.25">
      <c r="A64" s="141" t="str">
        <f>'Ведомст.2017'!B90</f>
        <v>Ликвидация мест несанкционированного размещения отходов (Закупка товаров, работ и услуг для обеспечения государственных (муниципальных) нужд)</v>
      </c>
      <c r="B64" s="142" t="str">
        <f>'Ведомст.2017'!F90</f>
        <v>09 0 01 22050</v>
      </c>
      <c r="C64" s="143" t="str">
        <f>'Ведомст.2017'!G90</f>
        <v>200</v>
      </c>
      <c r="D64" s="143" t="str">
        <f>'Ведомст.2017'!D90</f>
        <v>06</v>
      </c>
      <c r="E64" s="143" t="str">
        <f>'Ведомст.2017'!E90</f>
        <v>05</v>
      </c>
      <c r="F64" s="144">
        <f>'Ведомст.2017'!H90</f>
        <v>157.41</v>
      </c>
      <c r="G64" s="144">
        <f>'Вед.'!I88</f>
        <v>157.385</v>
      </c>
      <c r="H64" s="181">
        <f t="shared" si="2"/>
        <v>99.98411790864621</v>
      </c>
    </row>
    <row r="65" spans="1:8" s="130" customFormat="1" ht="27" customHeight="1">
      <c r="A65" s="126" t="str">
        <f>'Ведомст.2017'!B77</f>
        <v>Муниципальная программа «Благоустройство территории муниципального образования Ковардицкое на 2016-2020 годы»</v>
      </c>
      <c r="B65" s="127" t="str">
        <f>'Ведомст.2017'!F77</f>
        <v>11</v>
      </c>
      <c r="C65" s="128"/>
      <c r="D65" s="128"/>
      <c r="E65" s="128"/>
      <c r="F65" s="129">
        <f>F66</f>
        <v>7554.540900000001</v>
      </c>
      <c r="G65" s="129">
        <f>G66</f>
        <v>7134.5761600000005</v>
      </c>
      <c r="H65" s="184">
        <f t="shared" si="2"/>
        <v>94.44089660034801</v>
      </c>
    </row>
    <row r="66" spans="1:8" s="140" customFormat="1" ht="25.5">
      <c r="A66" s="136" t="str">
        <f>'Ведомст.2017'!B78</f>
        <v>Основное мероприятие «Повышение уровня комфортного проживания населения муниципального образования»</v>
      </c>
      <c r="B66" s="137" t="str">
        <f>'Ведомст.2017'!F78</f>
        <v>11 0 01</v>
      </c>
      <c r="C66" s="138"/>
      <c r="D66" s="138"/>
      <c r="E66" s="138"/>
      <c r="F66" s="139">
        <f>SUM(F67:F73)</f>
        <v>7554.540900000001</v>
      </c>
      <c r="G66" s="139">
        <f>SUM(G67:G73)</f>
        <v>7134.5761600000005</v>
      </c>
      <c r="H66" s="182">
        <f t="shared" si="2"/>
        <v>94.44089660034801</v>
      </c>
    </row>
    <row r="67" spans="1:8" ht="38.25">
      <c r="A67" s="141" t="str">
        <f>'Ведомст.2017'!B79</f>
        <v>Расходы по уличному наружному освещению, текущему обслуживанию и ремонту сетей наружного освещения  (Закупка товаров, работ и услуг для обеспечения государственных (муниципальных) нужд)</v>
      </c>
      <c r="B67" s="142" t="str">
        <f>'Ведомст.2017'!F79</f>
        <v>11 0 01 22330</v>
      </c>
      <c r="C67" s="143" t="str">
        <f>'Ведомст.2017'!G79</f>
        <v>200</v>
      </c>
      <c r="D67" s="143" t="str">
        <f>'Ведомст.2017'!D79</f>
        <v>05</v>
      </c>
      <c r="E67" s="143" t="str">
        <f>'Ведомст.2017'!E79</f>
        <v>03</v>
      </c>
      <c r="F67" s="144">
        <f>'Ведомст.2017'!H79</f>
        <v>4709.4379</v>
      </c>
      <c r="G67" s="144">
        <f>'Вед.'!I77</f>
        <v>4289.80205</v>
      </c>
      <c r="H67" s="181">
        <f t="shared" si="2"/>
        <v>91.08947057142426</v>
      </c>
    </row>
    <row r="68" spans="1:8" ht="25.5">
      <c r="A68" s="141" t="str">
        <f>'Ведомст.2017'!B80</f>
        <v>Расходы по уличному наружному освещению, текущему обслуживанию и ремонту сетей наружного освещения (Иные бюджетные ассигнования)</v>
      </c>
      <c r="B68" s="142" t="str">
        <f>'Ведомст.2017'!F80</f>
        <v>11 0 01 22330</v>
      </c>
      <c r="C68" s="143" t="str">
        <f>'Ведомст.2017'!G80</f>
        <v>800</v>
      </c>
      <c r="D68" s="143" t="str">
        <f>'Ведомст.2017'!D80</f>
        <v>05</v>
      </c>
      <c r="E68" s="143" t="str">
        <f>'Ведомст.2017'!E80</f>
        <v>03</v>
      </c>
      <c r="F68" s="144">
        <f>'Ведомст.2017'!H80</f>
        <v>15.603</v>
      </c>
      <c r="G68" s="144">
        <f>'Вед.'!I78</f>
        <v>15.54512</v>
      </c>
      <c r="H68" s="181">
        <f>G68/F68*100</f>
        <v>99.62904569634046</v>
      </c>
    </row>
    <row r="69" spans="1:8" ht="25.5">
      <c r="A69" s="141" t="str">
        <f>'Ведомст.2017'!B81</f>
        <v>Расходы на ремонт памятников (Закупка товаров, работ и услуг для обеспечения государственных (муниципальных) нужд)</v>
      </c>
      <c r="B69" s="142" t="str">
        <f>'Ведомст.2017'!F81</f>
        <v>11 0 01 22340</v>
      </c>
      <c r="C69" s="143" t="str">
        <f>'Ведомст.2017'!G81</f>
        <v>200</v>
      </c>
      <c r="D69" s="143" t="str">
        <f>'Ведомст.2017'!D81</f>
        <v>05</v>
      </c>
      <c r="E69" s="143" t="str">
        <f>'Ведомст.2017'!E81</f>
        <v>03</v>
      </c>
      <c r="F69" s="144">
        <f>'Ведомст.2017'!H81</f>
        <v>85.3</v>
      </c>
      <c r="G69" s="144">
        <f>'Вед.'!I79</f>
        <v>85.18636</v>
      </c>
      <c r="H69" s="181">
        <f t="shared" si="2"/>
        <v>99.86677608440797</v>
      </c>
    </row>
    <row r="70" spans="1:8" ht="38.25">
      <c r="A70" s="141" t="str">
        <f>'Ведомст.2017'!B82</f>
        <v>Расходы по организации и содержанию мест захоронения (кладбищ) (Закупка товаров, работ и услуг для обеспечения государственных (муниципальных) нужд)</v>
      </c>
      <c r="B70" s="142" t="str">
        <f>'Ведомст.2017'!F82</f>
        <v>11 0 01 22350</v>
      </c>
      <c r="C70" s="143" t="str">
        <f>'Ведомст.2017'!G82</f>
        <v>200</v>
      </c>
      <c r="D70" s="143" t="str">
        <f>'Ведомст.2017'!D82</f>
        <v>05</v>
      </c>
      <c r="E70" s="143" t="str">
        <f>'Ведомст.2017'!E82</f>
        <v>03</v>
      </c>
      <c r="F70" s="144">
        <f>'Ведомст.2017'!H82</f>
        <v>29.1</v>
      </c>
      <c r="G70" s="144">
        <f>'Вед.'!I80</f>
        <v>29.013</v>
      </c>
      <c r="H70" s="181">
        <f t="shared" si="2"/>
        <v>99.70103092783505</v>
      </c>
    </row>
    <row r="71" spans="1:8" ht="25.5">
      <c r="A71" s="141" t="str">
        <f>'Ведомст.2017'!B83</f>
        <v>Расходы по оборудованию зоны отдыха (пляжа)  (Закупка товаров, работ и услуг для обеспечения государственных (муниципальных) нужд)</v>
      </c>
      <c r="B71" s="142" t="str">
        <f>'Ведомст.2017'!F83</f>
        <v>11 0 01 22360</v>
      </c>
      <c r="C71" s="143" t="str">
        <f>'Ведомст.2017'!G83</f>
        <v>200</v>
      </c>
      <c r="D71" s="143" t="str">
        <f>'Ведомст.2017'!D83</f>
        <v>05</v>
      </c>
      <c r="E71" s="143" t="str">
        <f>'Ведомст.2017'!E83</f>
        <v>03</v>
      </c>
      <c r="F71" s="144">
        <f>'Ведомст.2017'!H83</f>
        <v>146.6</v>
      </c>
      <c r="G71" s="144">
        <f>'Вед.'!I81</f>
        <v>146.5878</v>
      </c>
      <c r="H71" s="181">
        <f t="shared" si="2"/>
        <v>99.99167803547067</v>
      </c>
    </row>
    <row r="72" spans="1:8" ht="25.5">
      <c r="A72" s="141" t="str">
        <f>'Ведомст.2017'!B84</f>
        <v>Прочие мероприятия по благоустройству (Закупка товаров, работ и услуг для обеспечения государственных (муниципальных) нужд)</v>
      </c>
      <c r="B72" s="142" t="str">
        <f>'Ведомст.2017'!F84</f>
        <v>11 0 01 22370</v>
      </c>
      <c r="C72" s="143" t="str">
        <f>'Ведомст.2017'!G84</f>
        <v>200</v>
      </c>
      <c r="D72" s="143" t="str">
        <f>'Ведомст.2017'!D84</f>
        <v>05</v>
      </c>
      <c r="E72" s="143" t="str">
        <f>'Ведомст.2017'!E84</f>
        <v>03</v>
      </c>
      <c r="F72" s="144">
        <f>'Ведомст.2017'!H84</f>
        <v>926.10844</v>
      </c>
      <c r="G72" s="144">
        <f>'Вед.'!I82</f>
        <v>926.05097</v>
      </c>
      <c r="H72" s="181">
        <f t="shared" si="2"/>
        <v>99.99379446320563</v>
      </c>
    </row>
    <row r="73" spans="1:8" ht="38.25">
      <c r="A73" s="141" t="str">
        <f>'Ведомст.2017'!B85</f>
        <v>Мероприятия по размещению кладбища в с.Панфилово (Закупка товаров, работ и услуг для обеспечения государственных (муниципальных) нужд)</v>
      </c>
      <c r="B73" s="142" t="str">
        <f>'Ведомст.2017'!F85</f>
        <v>11 0 01 22390</v>
      </c>
      <c r="C73" s="143" t="str">
        <f>'Ведомст.2017'!G85</f>
        <v>200</v>
      </c>
      <c r="D73" s="143" t="str">
        <f>'Ведомст.2017'!D85</f>
        <v>05</v>
      </c>
      <c r="E73" s="143" t="str">
        <f>'Ведомст.2017'!E85</f>
        <v>03</v>
      </c>
      <c r="F73" s="144">
        <f>'Ведомст.2017'!H85</f>
        <v>1642.39156</v>
      </c>
      <c r="G73" s="144">
        <f>'Вед.'!I83</f>
        <v>1642.39086</v>
      </c>
      <c r="H73" s="181">
        <f>G73/F73*100</f>
        <v>99.99995737922569</v>
      </c>
    </row>
    <row r="74" spans="1:8" s="130" customFormat="1" ht="25.5">
      <c r="A74" s="126" t="str">
        <f>'Ведомст.2017'!B67</f>
        <v>Муниципальная программа «Капитальный ремонт жилищного фонда муниципального образования Ковардицкое на 2016-2020 годы»</v>
      </c>
      <c r="B74" s="127" t="str">
        <f>'Ведомст.2017'!F67</f>
        <v>12</v>
      </c>
      <c r="C74" s="128"/>
      <c r="D74" s="128"/>
      <c r="E74" s="128"/>
      <c r="F74" s="129">
        <f>F75</f>
        <v>398.49</v>
      </c>
      <c r="G74" s="129">
        <f>G75</f>
        <v>397.1969399999999</v>
      </c>
      <c r="H74" s="184">
        <f aca="true" t="shared" si="3" ref="H74:H90">G74/F74*100</f>
        <v>99.6755100504404</v>
      </c>
    </row>
    <row r="75" spans="1:8" s="140" customFormat="1" ht="38.25">
      <c r="A75" s="136" t="str">
        <f>'Ведомст.2017'!B68</f>
        <v>Основное мероприятие «Обеспечение безопасного и комфортного проживания жителей многоквартирных домов муниципального образования»</v>
      </c>
      <c r="B75" s="137" t="str">
        <f>'Ведомст.2017'!F68</f>
        <v>12 0 01</v>
      </c>
      <c r="C75" s="138"/>
      <c r="D75" s="138"/>
      <c r="E75" s="138"/>
      <c r="F75" s="139">
        <f>SUM(F76:F78)</f>
        <v>398.49</v>
      </c>
      <c r="G75" s="139">
        <f>SUM(G76:G78)</f>
        <v>397.1969399999999</v>
      </c>
      <c r="H75" s="182">
        <f t="shared" si="3"/>
        <v>99.6755100504404</v>
      </c>
    </row>
    <row r="76" spans="1:8" ht="56.25" customHeight="1">
      <c r="A76" s="141" t="str">
        <f>'Ведомст.2017'!B69</f>
        <v>Расходы на обеспечение мероприятий путем заключения с региональным оператором договора о формировании фонда капитального ремонта и об организации проведения капитального ремонта  (Закупка товаров, работ и услуг для обеспечения государственных (муниципальных) нужд)</v>
      </c>
      <c r="B76" s="142" t="str">
        <f>'Ведомст.2017'!F69</f>
        <v>12 0 01 22320</v>
      </c>
      <c r="C76" s="143" t="str">
        <f>'Ведомст.2017'!G69</f>
        <v>200</v>
      </c>
      <c r="D76" s="143" t="str">
        <f>'Ведомст.2017'!D69</f>
        <v>05</v>
      </c>
      <c r="E76" s="143" t="str">
        <f>'Ведомст.2017'!E69</f>
        <v>01</v>
      </c>
      <c r="F76" s="144">
        <f>'Ведомст.2017'!H69</f>
        <v>193.26</v>
      </c>
      <c r="G76" s="144">
        <f>'Вед.'!I67</f>
        <v>193.22696</v>
      </c>
      <c r="H76" s="181">
        <f t="shared" si="3"/>
        <v>99.98290386008486</v>
      </c>
    </row>
    <row r="77" spans="1:8" ht="56.25" customHeight="1">
      <c r="A77" s="141" t="str">
        <f>'Ведомст.2017'!B70</f>
        <v>Расходы на обеспечение проведения ремонта муниципальных квартир (Закупка товаров, работ и услуг для обеспечения государственных (муниципальных) нужд)</v>
      </c>
      <c r="B77" s="142" t="str">
        <f>'Ведомст.2017'!F70</f>
        <v>12 0 01 22400</v>
      </c>
      <c r="C77" s="143" t="str">
        <f>'Ведомст.2017'!G70</f>
        <v>200</v>
      </c>
      <c r="D77" s="143" t="str">
        <f>'Ведомст.2017'!D70</f>
        <v>05</v>
      </c>
      <c r="E77" s="143" t="str">
        <f>'Ведомст.2017'!E70</f>
        <v>01</v>
      </c>
      <c r="F77" s="144">
        <f>'Ведомст.2017'!H70</f>
        <v>125</v>
      </c>
      <c r="G77" s="144">
        <f>'Вед.'!I68</f>
        <v>123.74676</v>
      </c>
      <c r="H77" s="181">
        <f>G77/F77*100</f>
        <v>98.997408</v>
      </c>
    </row>
    <row r="78" spans="1:8" ht="38.25">
      <c r="A78" s="141" t="str">
        <f>'Ведомст.2017'!B71</f>
        <v>Расходы на обеспечение проведения капитального ремонта многоквартирных домов  (Предоставление субсидий бюджетным, автономным учреждениям и иным некоммерческим организациям)</v>
      </c>
      <c r="B78" s="142" t="str">
        <f>'Ведомст.2017'!F71</f>
        <v>12 0 01 96010</v>
      </c>
      <c r="C78" s="143" t="str">
        <f>'Ведомст.2017'!G71</f>
        <v>600</v>
      </c>
      <c r="D78" s="143" t="str">
        <f>'Ведомст.2017'!D71</f>
        <v>05</v>
      </c>
      <c r="E78" s="143" t="str">
        <f>'Ведомст.2017'!E71</f>
        <v>01</v>
      </c>
      <c r="F78" s="144">
        <f>'Ведомст.2017'!H71</f>
        <v>80.22999999999999</v>
      </c>
      <c r="G78" s="144">
        <f>'Вед.'!I69</f>
        <v>80.22322</v>
      </c>
      <c r="H78" s="181">
        <f t="shared" si="3"/>
        <v>99.99154929577466</v>
      </c>
    </row>
    <row r="79" spans="1:8" s="130" customFormat="1" ht="25.5">
      <c r="A79" s="126" t="str">
        <f>'Ведомст.2017'!B58</f>
        <v>Муниципальная программа "Дорожное хозяйство муниципального образования Ковардицкое на 2017-2020 годы"</v>
      </c>
      <c r="B79" s="127" t="str">
        <f>'Ведомст.2017'!F58</f>
        <v>15</v>
      </c>
      <c r="C79" s="145"/>
      <c r="D79" s="145"/>
      <c r="E79" s="145"/>
      <c r="F79" s="129">
        <f>F80</f>
        <v>1067</v>
      </c>
      <c r="G79" s="129">
        <f>G80</f>
        <v>939.99104</v>
      </c>
      <c r="H79" s="184">
        <f t="shared" si="3"/>
        <v>88.0966298031865</v>
      </c>
    </row>
    <row r="80" spans="1:8" s="140" customFormat="1" ht="25.5">
      <c r="A80" s="136" t="str">
        <f>'Ведомст.2017'!B59</f>
        <v>Основное мероприятие "Содержание дорог на территории  муниципального образования"</v>
      </c>
      <c r="B80" s="137" t="str">
        <f>'Ведомст.2017'!F59</f>
        <v>15 0 01</v>
      </c>
      <c r="C80" s="147"/>
      <c r="D80" s="147"/>
      <c r="E80" s="147"/>
      <c r="F80" s="139">
        <f>F81</f>
        <v>1067</v>
      </c>
      <c r="G80" s="139">
        <f>G81</f>
        <v>939.99104</v>
      </c>
      <c r="H80" s="182">
        <f t="shared" si="3"/>
        <v>88.0966298031865</v>
      </c>
    </row>
    <row r="81" spans="1:8" ht="89.25">
      <c r="A81" s="141" t="str">
        <f>'Ведомст.2017'!B60</f>
        <v>Иные межбюджетные трансферты,передаваемые бюджету Ковардицкого сельского поселения Муромского района из бюджета Муромского района на мероприятия в части осуществления дорожной деятельности в соответствии с законодательством Российской Федерации, а именно:зимнее 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v>
      </c>
      <c r="B81" s="142" t="str">
        <f>'Ведомст.2017'!F60</f>
        <v>15 0 01 86050</v>
      </c>
      <c r="C81" s="143" t="str">
        <f>'Ведомст.2017'!G60</f>
        <v>200</v>
      </c>
      <c r="D81" s="143" t="str">
        <f>'Ведомст.2017'!D60</f>
        <v>04</v>
      </c>
      <c r="E81" s="143" t="str">
        <f>'Ведомст.2017'!E60</f>
        <v>09</v>
      </c>
      <c r="F81" s="144">
        <f>'Ведомст.2017'!H60</f>
        <v>1067</v>
      </c>
      <c r="G81" s="144">
        <f>'Вед.'!I58</f>
        <v>939.99104</v>
      </c>
      <c r="H81" s="181">
        <f t="shared" si="3"/>
        <v>88.0966298031865</v>
      </c>
    </row>
    <row r="82" spans="1:8" s="130" customFormat="1" ht="15.75">
      <c r="A82" s="126" t="str">
        <f>'Ведомст.2017'!B27</f>
        <v>Непрограммные расходы органов местного самоуправления</v>
      </c>
      <c r="B82" s="127" t="str">
        <f>'Ведомст.2017'!F16</f>
        <v>99</v>
      </c>
      <c r="C82" s="145"/>
      <c r="D82" s="145"/>
      <c r="E82" s="145"/>
      <c r="F82" s="129">
        <f>F83</f>
        <v>2451.1000000000004</v>
      </c>
      <c r="G82" s="129">
        <f>G83</f>
        <v>2246.9950700000004</v>
      </c>
      <c r="H82" s="184">
        <f t="shared" si="3"/>
        <v>91.6729252172494</v>
      </c>
    </row>
    <row r="83" spans="1:8" s="135" customFormat="1" ht="15.75">
      <c r="A83" s="131" t="str">
        <f>'Ведомст.2017'!B28</f>
        <v>Иные непрограммные расходы</v>
      </c>
      <c r="B83" s="132" t="str">
        <f>'Ведомст.2017'!F17</f>
        <v>99 9 </v>
      </c>
      <c r="C83" s="185"/>
      <c r="D83" s="185"/>
      <c r="E83" s="185"/>
      <c r="F83" s="134">
        <f>SUM(F84:F90)</f>
        <v>2451.1000000000004</v>
      </c>
      <c r="G83" s="134">
        <f>SUM(G84:G90)</f>
        <v>2246.9950700000004</v>
      </c>
      <c r="H83" s="183">
        <f t="shared" si="3"/>
        <v>91.6729252172494</v>
      </c>
    </row>
    <row r="84" spans="1:8" ht="63.75">
      <c r="A84" s="141" t="str">
        <f>'Ведомст.2017'!B18</f>
        <v>Расходы на выплаты по оплате труда работников муниципальных органов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84" s="142" t="str">
        <f>'Ведомст.2017'!F18</f>
        <v>99 9 00 00110</v>
      </c>
      <c r="C84" s="143" t="str">
        <f>'Ведомст.2017'!G18</f>
        <v>100</v>
      </c>
      <c r="D84" s="143" t="str">
        <f>'Ведомст.2017'!D18</f>
        <v>01</v>
      </c>
      <c r="E84" s="143" t="str">
        <f>'Ведомст.2017'!E18</f>
        <v>04</v>
      </c>
      <c r="F84" s="144">
        <f>'Ведомст.2017'!H18</f>
        <v>1972.4</v>
      </c>
      <c r="G84" s="144">
        <f>'Вед.'!I16</f>
        <v>1970.9699300000002</v>
      </c>
      <c r="H84" s="181">
        <f t="shared" si="3"/>
        <v>99.92749594402758</v>
      </c>
    </row>
    <row r="85" spans="1:8" ht="25.5">
      <c r="A85" s="141" t="str">
        <f>'Ведомст.2017'!B101</f>
        <v>Доплата к пенсиям муниципальных служащих (Социальное обеспечение и иные выплаты населению)</v>
      </c>
      <c r="B85" s="142" t="str">
        <f>'Ведомст.2017'!F101</f>
        <v>99 9 00 11950</v>
      </c>
      <c r="C85" s="143" t="str">
        <f>'Ведомст.2017'!G101</f>
        <v>300</v>
      </c>
      <c r="D85" s="143" t="str">
        <f>'Ведомст.2017'!D101</f>
        <v>10</v>
      </c>
      <c r="E85" s="143" t="str">
        <f>'Ведомст.2017'!E101</f>
        <v>01</v>
      </c>
      <c r="F85" s="144">
        <f>'Ведомст.2017'!H101</f>
        <v>142.4</v>
      </c>
      <c r="G85" s="144">
        <f>'Вед.'!I99</f>
        <v>141.02514</v>
      </c>
      <c r="H85" s="181">
        <f t="shared" si="3"/>
        <v>99.03450842696628</v>
      </c>
    </row>
    <row r="86" spans="1:8" ht="25.5">
      <c r="A86" s="141" t="str">
        <f>'Ведомст.2017'!B29</f>
        <v>Резервный фонд администрации муниципального образования Ковардицкое (Иные бюджетные ассигнования)</v>
      </c>
      <c r="B86" s="142" t="str">
        <f>'Ведомст.2017'!F29</f>
        <v>99 9 00 21300</v>
      </c>
      <c r="C86" s="143" t="str">
        <f>'Ведомст.2017'!G29</f>
        <v>800</v>
      </c>
      <c r="D86" s="143" t="str">
        <f>'Ведомст.2017'!D29</f>
        <v>01</v>
      </c>
      <c r="E86" s="143" t="str">
        <f>'Ведомст.2017'!E29</f>
        <v>11</v>
      </c>
      <c r="F86" s="144">
        <f>'Ведомст.2017'!H29</f>
        <v>50</v>
      </c>
      <c r="G86" s="144">
        <f>'Вед.'!I27</f>
        <v>0</v>
      </c>
      <c r="H86" s="181">
        <f t="shared" si="3"/>
        <v>0</v>
      </c>
    </row>
    <row r="87" spans="1:8" ht="38.25">
      <c r="A87" s="141" t="str">
        <f>'Ведомст.2017'!B30</f>
        <v>Резерв финансовых и материальных ресурсов для ликвидации чрезвычайных ситуаций природного и техногенного характера (Иные бюджетные ассигнования)</v>
      </c>
      <c r="B87" s="142" t="str">
        <f>'Ведомст.2017'!F30</f>
        <v>99 9 00 21310</v>
      </c>
      <c r="C87" s="143" t="str">
        <f>'Ведомст.2017'!G30</f>
        <v>800</v>
      </c>
      <c r="D87" s="143" t="str">
        <f>'Ведомст.2017'!D30</f>
        <v>01</v>
      </c>
      <c r="E87" s="143" t="str">
        <f>'Ведомст.2017'!E30</f>
        <v>11</v>
      </c>
      <c r="F87" s="144">
        <f>'Ведомст.2017'!H30</f>
        <v>50</v>
      </c>
      <c r="G87" s="144">
        <f>'Вед.'!I28</f>
        <v>0</v>
      </c>
      <c r="H87" s="181">
        <f>G87/F87*100</f>
        <v>0</v>
      </c>
    </row>
    <row r="88" spans="1:8" ht="102">
      <c r="A88" s="141" t="str">
        <f>'Ведомст.2017'!B20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88" s="142" t="str">
        <f>'Ведомст.2017'!F20</f>
        <v>99 9 00 86040</v>
      </c>
      <c r="C88" s="143" t="str">
        <f>'Ведомст.2017'!G20</f>
        <v>500</v>
      </c>
      <c r="D88" s="143" t="str">
        <f>'Ведомст.2017'!D20</f>
        <v>01</v>
      </c>
      <c r="E88" s="143" t="str">
        <f>'Ведомст.2017'!E20</f>
        <v>04</v>
      </c>
      <c r="F88" s="144">
        <f>'Ведомст.2017'!H20</f>
        <v>47.3</v>
      </c>
      <c r="G88" s="144">
        <f>'Вед.'!I18</f>
        <v>47.3</v>
      </c>
      <c r="H88" s="181">
        <f t="shared" si="3"/>
        <v>100</v>
      </c>
    </row>
    <row r="89" spans="1:8" ht="25.5">
      <c r="A89" s="152" t="str">
        <f>'Ведомст.2017'!B19</f>
        <v>Расходы на обеспечение функций муниципальных органов (Иные бюджетные ассигнования)</v>
      </c>
      <c r="B89" s="142" t="str">
        <f>'Ведомст.2017'!F19</f>
        <v>99 9 00 00190</v>
      </c>
      <c r="C89" s="143" t="str">
        <f>'Ведомст.2017'!G19</f>
        <v>200</v>
      </c>
      <c r="D89" s="143" t="str">
        <f>'Ведомст.2017'!D19</f>
        <v>01</v>
      </c>
      <c r="E89" s="143" t="str">
        <f>'Ведомст.2017'!E19</f>
        <v>04</v>
      </c>
      <c r="F89" s="149">
        <f>'Ведомст.2017'!H19</f>
        <v>101.3</v>
      </c>
      <c r="G89" s="149">
        <f>'Вед.'!I17</f>
        <v>0</v>
      </c>
      <c r="H89" s="181">
        <f t="shared" si="3"/>
        <v>0</v>
      </c>
    </row>
    <row r="90" spans="1:8" ht="102">
      <c r="A90" s="141" t="str">
        <f>'Ведомст.2017'!B39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90" s="142" t="str">
        <f>'Ведомст.2017'!F39</f>
        <v>99 9 00 86040</v>
      </c>
      <c r="C90" s="143" t="str">
        <f>'Ведомст.2017'!G39</f>
        <v>500</v>
      </c>
      <c r="D90" s="143" t="str">
        <f>'Ведомст.2017'!D39</f>
        <v>01</v>
      </c>
      <c r="E90" s="143" t="str">
        <f>'Ведомст.2017'!E39</f>
        <v>13</v>
      </c>
      <c r="F90" s="144">
        <f>'Ведомст.2017'!H39</f>
        <v>87.7</v>
      </c>
      <c r="G90" s="144">
        <f>'Вед.'!I37</f>
        <v>87.7</v>
      </c>
      <c r="H90" s="181">
        <f t="shared" si="3"/>
        <v>100</v>
      </c>
    </row>
    <row r="92" spans="6:7" ht="15.75">
      <c r="F92" s="180"/>
      <c r="G92" s="180"/>
    </row>
  </sheetData>
  <sheetProtection/>
  <autoFilter ref="A9:H90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45"/>
  <sheetViews>
    <sheetView zoomScalePageLayoutView="0" workbookViewId="0" topLeftCell="A4">
      <selection activeCell="I12" sqref="I12"/>
    </sheetView>
  </sheetViews>
  <sheetFormatPr defaultColWidth="9.00390625" defaultRowHeight="12.75"/>
  <cols>
    <col min="1" max="1" width="56.75390625" style="23" customWidth="1"/>
    <col min="2" max="2" width="4.25390625" style="24" customWidth="1"/>
    <col min="3" max="3" width="4.00390625" style="24" customWidth="1"/>
    <col min="4" max="4" width="14.75390625" style="25" customWidth="1"/>
    <col min="5" max="5" width="4.75390625" style="25" customWidth="1"/>
    <col min="6" max="7" width="15.125" style="25" customWidth="1"/>
    <col min="8" max="8" width="15.125" style="26" customWidth="1"/>
    <col min="9" max="9" width="15.125" style="24" customWidth="1"/>
    <col min="10" max="10" width="8.875" style="24" customWidth="1"/>
    <col min="11" max="11" width="15.125" style="24" customWidth="1"/>
    <col min="12" max="12" width="10.75390625" style="24" customWidth="1"/>
    <col min="13" max="13" width="9.375" style="24" customWidth="1"/>
    <col min="14" max="17" width="15.125" style="24" customWidth="1"/>
    <col min="18" max="18" width="11.75390625" style="24" customWidth="1"/>
    <col min="19" max="16384" width="9.125" style="24" customWidth="1"/>
  </cols>
  <sheetData>
    <row r="1" spans="1:18" ht="15.75">
      <c r="A1" s="235" t="s">
        <v>263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</row>
    <row r="2" spans="1:8" ht="15">
      <c r="A2" s="155"/>
      <c r="B2" s="155"/>
      <c r="C2" s="155"/>
      <c r="D2" s="155"/>
      <c r="E2" s="155"/>
      <c r="F2" s="155"/>
      <c r="G2" s="155"/>
      <c r="H2" s="155"/>
    </row>
    <row r="3" spans="1:18" ht="15">
      <c r="A3" s="15"/>
      <c r="B3" s="15"/>
      <c r="C3" s="15"/>
      <c r="D3" s="15"/>
      <c r="E3" s="15"/>
      <c r="F3" s="15"/>
      <c r="G3" s="15"/>
      <c r="H3" s="16"/>
      <c r="Q3" s="254" t="s">
        <v>0</v>
      </c>
      <c r="R3" s="254"/>
    </row>
    <row r="4" spans="1:18" ht="45" customHeight="1">
      <c r="A4" s="248" t="s">
        <v>1</v>
      </c>
      <c r="B4" s="247" t="s">
        <v>102</v>
      </c>
      <c r="C4" s="247" t="s">
        <v>103</v>
      </c>
      <c r="D4" s="247" t="s">
        <v>135</v>
      </c>
      <c r="E4" s="247" t="s">
        <v>105</v>
      </c>
      <c r="F4" s="255" t="s">
        <v>247</v>
      </c>
      <c r="G4" s="255" t="s">
        <v>261</v>
      </c>
      <c r="H4" s="255" t="s">
        <v>262</v>
      </c>
      <c r="I4" s="255" t="s">
        <v>246</v>
      </c>
      <c r="J4" s="253" t="s">
        <v>248</v>
      </c>
      <c r="K4" s="253"/>
      <c r="L4" s="253"/>
      <c r="M4" s="256" t="s">
        <v>249</v>
      </c>
      <c r="N4" s="256"/>
      <c r="O4" s="256"/>
      <c r="P4" s="253" t="s">
        <v>250</v>
      </c>
      <c r="Q4" s="253"/>
      <c r="R4" s="253"/>
    </row>
    <row r="5" spans="1:18" ht="15">
      <c r="A5" s="248"/>
      <c r="B5" s="247"/>
      <c r="C5" s="247"/>
      <c r="D5" s="247"/>
      <c r="E5" s="247"/>
      <c r="F5" s="255"/>
      <c r="G5" s="255"/>
      <c r="H5" s="255"/>
      <c r="I5" s="255"/>
      <c r="J5" s="257" t="s">
        <v>251</v>
      </c>
      <c r="K5" s="252" t="s">
        <v>252</v>
      </c>
      <c r="L5" s="252"/>
      <c r="M5" s="249" t="s">
        <v>253</v>
      </c>
      <c r="N5" s="250" t="s">
        <v>252</v>
      </c>
      <c r="O5" s="250"/>
      <c r="P5" s="251" t="s">
        <v>254</v>
      </c>
      <c r="Q5" s="252" t="s">
        <v>252</v>
      </c>
      <c r="R5" s="252"/>
    </row>
    <row r="6" spans="1:18" ht="60.75" customHeight="1">
      <c r="A6" s="248"/>
      <c r="B6" s="247"/>
      <c r="C6" s="247"/>
      <c r="D6" s="247"/>
      <c r="E6" s="247"/>
      <c r="F6" s="255"/>
      <c r="G6" s="255"/>
      <c r="H6" s="255"/>
      <c r="I6" s="255"/>
      <c r="J6" s="257"/>
      <c r="K6" s="101" t="s">
        <v>255</v>
      </c>
      <c r="L6" s="101" t="s">
        <v>256</v>
      </c>
      <c r="M6" s="249"/>
      <c r="N6" s="218" t="s">
        <v>257</v>
      </c>
      <c r="O6" s="218" t="s">
        <v>258</v>
      </c>
      <c r="P6" s="251"/>
      <c r="Q6" s="219" t="s">
        <v>259</v>
      </c>
      <c r="R6" s="101" t="s">
        <v>260</v>
      </c>
    </row>
    <row r="7" spans="1:18" s="225" customFormat="1" ht="15">
      <c r="A7" s="220">
        <v>1</v>
      </c>
      <c r="B7" s="220">
        <v>2</v>
      </c>
      <c r="C7" s="220">
        <v>3</v>
      </c>
      <c r="D7" s="220">
        <v>4</v>
      </c>
      <c r="E7" s="220">
        <v>5</v>
      </c>
      <c r="F7" s="220">
        <v>6</v>
      </c>
      <c r="G7" s="220">
        <v>7</v>
      </c>
      <c r="H7" s="220">
        <v>8</v>
      </c>
      <c r="I7" s="220">
        <v>9</v>
      </c>
      <c r="J7" s="220">
        <v>10</v>
      </c>
      <c r="K7" s="220">
        <v>11</v>
      </c>
      <c r="L7" s="220">
        <v>12</v>
      </c>
      <c r="M7" s="220">
        <v>13</v>
      </c>
      <c r="N7" s="220">
        <v>14</v>
      </c>
      <c r="O7" s="220">
        <v>15</v>
      </c>
      <c r="P7" s="220">
        <v>16</v>
      </c>
      <c r="Q7" s="220">
        <v>17</v>
      </c>
      <c r="R7" s="220">
        <v>18</v>
      </c>
    </row>
    <row r="8" spans="1:18" s="221" customFormat="1" ht="14.25" customHeight="1">
      <c r="A8" s="8" t="str">
        <f>'Ведомст.2017'!B14</f>
        <v>Общегосударственные вопросы</v>
      </c>
      <c r="B8" s="9" t="str">
        <f>'Ведомст.2017'!D14</f>
        <v>01</v>
      </c>
      <c r="C8" s="19"/>
      <c r="D8" s="43"/>
      <c r="E8" s="20"/>
      <c r="F8" s="98">
        <f>F9+F16+F26+F21</f>
        <v>11807.45905</v>
      </c>
      <c r="G8" s="98">
        <f>G9+G16+G26+G21</f>
        <v>12537.5</v>
      </c>
      <c r="H8" s="98">
        <f>H9+H16+H26+H21</f>
        <v>12694.999999999998</v>
      </c>
      <c r="I8" s="98">
        <f>I9+I16+I26+I21</f>
        <v>12374.269890000001</v>
      </c>
      <c r="J8" s="105">
        <f aca="true" t="shared" si="0" ref="J8:J39">I8/F8*100</f>
        <v>104.80044722238526</v>
      </c>
      <c r="K8" s="98">
        <f aca="true" t="shared" si="1" ref="K8:K39">I8-F8</f>
        <v>566.8108400000019</v>
      </c>
      <c r="L8" s="105">
        <f aca="true" t="shared" si="2" ref="L8:L39">I8/F8*100-100</f>
        <v>4.800447222385259</v>
      </c>
      <c r="M8" s="105">
        <f aca="true" t="shared" si="3" ref="M8:M39">I8/H8*100</f>
        <v>97.4735714060654</v>
      </c>
      <c r="N8" s="98">
        <f aca="true" t="shared" si="4" ref="N8:N39">I8-H8</f>
        <v>-320.7301099999968</v>
      </c>
      <c r="O8" s="105">
        <f aca="true" t="shared" si="5" ref="O8:O39">I8/H8*100-100</f>
        <v>-2.5264285939345967</v>
      </c>
      <c r="P8" s="105">
        <f aca="true" t="shared" si="6" ref="P8:P39">H8/G8*100</f>
        <v>101.25623130608174</v>
      </c>
      <c r="Q8" s="98">
        <f aca="true" t="shared" si="7" ref="Q8:Q39">H8-G8</f>
        <v>157.49999999999818</v>
      </c>
      <c r="R8" s="105">
        <f aca="true" t="shared" si="8" ref="R8:R39">H8/G8*100-100</f>
        <v>1.2562313060817445</v>
      </c>
    </row>
    <row r="9" spans="1:18" s="222" customFormat="1" ht="41.25" customHeight="1">
      <c r="A9" s="34" t="str">
        <f>'Ведомст.2017'!B15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9" s="40" t="str">
        <f>'Ведомст.2017'!D15</f>
        <v>01</v>
      </c>
      <c r="C9" s="40" t="str">
        <f>'Ведомст.2017'!E15</f>
        <v>04</v>
      </c>
      <c r="D9" s="44"/>
      <c r="E9" s="35"/>
      <c r="F9" s="99">
        <f aca="true" t="shared" si="9" ref="F9:I10">F10</f>
        <v>1880.8716700000002</v>
      </c>
      <c r="G9" s="99">
        <f t="shared" si="9"/>
        <v>1897.5</v>
      </c>
      <c r="H9" s="99">
        <f t="shared" si="9"/>
        <v>2121.0000000000005</v>
      </c>
      <c r="I9" s="99">
        <f t="shared" si="9"/>
        <v>2018.2699300000002</v>
      </c>
      <c r="J9" s="119">
        <f t="shared" si="0"/>
        <v>107.30503107636258</v>
      </c>
      <c r="K9" s="99">
        <f t="shared" si="1"/>
        <v>137.39825999999994</v>
      </c>
      <c r="L9" s="119">
        <f t="shared" si="2"/>
        <v>7.305031076362582</v>
      </c>
      <c r="M9" s="119">
        <f t="shared" si="3"/>
        <v>95.15652663837811</v>
      </c>
      <c r="N9" s="99">
        <f t="shared" si="4"/>
        <v>-102.7300700000003</v>
      </c>
      <c r="O9" s="119">
        <f t="shared" si="5"/>
        <v>-4.843473361621889</v>
      </c>
      <c r="P9" s="119">
        <f t="shared" si="6"/>
        <v>111.77865612648223</v>
      </c>
      <c r="Q9" s="99">
        <f t="shared" si="7"/>
        <v>223.50000000000045</v>
      </c>
      <c r="R9" s="119">
        <f t="shared" si="8"/>
        <v>11.778656126482232</v>
      </c>
    </row>
    <row r="10" spans="1:18" s="223" customFormat="1" ht="15">
      <c r="A10" s="37" t="str">
        <f>'Ведомст.2017'!B16</f>
        <v>Непрограммные расходы органов местного самоуправления</v>
      </c>
      <c r="B10" s="38" t="str">
        <f>'Ведомст.2017'!D16</f>
        <v>01</v>
      </c>
      <c r="C10" s="38" t="str">
        <f>'Ведомст.2017'!E16</f>
        <v>04</v>
      </c>
      <c r="D10" s="45" t="str">
        <f>'Ведомст.2017'!F16</f>
        <v>99</v>
      </c>
      <c r="E10" s="38"/>
      <c r="F10" s="100">
        <f t="shared" si="9"/>
        <v>1880.8716700000002</v>
      </c>
      <c r="G10" s="100">
        <f t="shared" si="9"/>
        <v>1897.5</v>
      </c>
      <c r="H10" s="100">
        <f t="shared" si="9"/>
        <v>2121.0000000000005</v>
      </c>
      <c r="I10" s="100">
        <f t="shared" si="9"/>
        <v>2018.2699300000002</v>
      </c>
      <c r="J10" s="106">
        <f t="shared" si="0"/>
        <v>107.30503107636258</v>
      </c>
      <c r="K10" s="103">
        <f t="shared" si="1"/>
        <v>137.39825999999994</v>
      </c>
      <c r="L10" s="106">
        <f t="shared" si="2"/>
        <v>7.305031076362582</v>
      </c>
      <c r="M10" s="106">
        <f t="shared" si="3"/>
        <v>95.15652663837811</v>
      </c>
      <c r="N10" s="103">
        <f t="shared" si="4"/>
        <v>-102.7300700000003</v>
      </c>
      <c r="O10" s="106">
        <f t="shared" si="5"/>
        <v>-4.843473361621889</v>
      </c>
      <c r="P10" s="106">
        <f t="shared" si="6"/>
        <v>111.77865612648223</v>
      </c>
      <c r="Q10" s="103">
        <f t="shared" si="7"/>
        <v>223.50000000000045</v>
      </c>
      <c r="R10" s="106">
        <f t="shared" si="8"/>
        <v>11.778656126482232</v>
      </c>
    </row>
    <row r="11" spans="1:18" s="223" customFormat="1" ht="15">
      <c r="A11" s="37" t="str">
        <f>'Ведомст.2017'!B17</f>
        <v>Иные непрограммные расходы</v>
      </c>
      <c r="B11" s="38" t="str">
        <f>'Ведомст.2017'!D17</f>
        <v>01</v>
      </c>
      <c r="C11" s="38" t="str">
        <f>'Ведомст.2017'!E17</f>
        <v>04</v>
      </c>
      <c r="D11" s="45" t="str">
        <f>'Ведомст.2017'!F17</f>
        <v>99 9 </v>
      </c>
      <c r="E11" s="38"/>
      <c r="F11" s="100">
        <f>F12+F13+F15</f>
        <v>1880.8716700000002</v>
      </c>
      <c r="G11" s="100">
        <f>G12+G13+G15</f>
        <v>1897.5</v>
      </c>
      <c r="H11" s="100">
        <f>H12+H13+H15</f>
        <v>2121.0000000000005</v>
      </c>
      <c r="I11" s="100">
        <f>I12+I13+I15</f>
        <v>2018.2699300000002</v>
      </c>
      <c r="J11" s="106">
        <f t="shared" si="0"/>
        <v>107.30503107636258</v>
      </c>
      <c r="K11" s="103">
        <f t="shared" si="1"/>
        <v>137.39825999999994</v>
      </c>
      <c r="L11" s="106">
        <f t="shared" si="2"/>
        <v>7.305031076362582</v>
      </c>
      <c r="M11" s="106">
        <f t="shared" si="3"/>
        <v>95.15652663837811</v>
      </c>
      <c r="N11" s="103">
        <f t="shared" si="4"/>
        <v>-102.7300700000003</v>
      </c>
      <c r="O11" s="106">
        <f t="shared" si="5"/>
        <v>-4.843473361621889</v>
      </c>
      <c r="P11" s="106">
        <f t="shared" si="6"/>
        <v>111.77865612648223</v>
      </c>
      <c r="Q11" s="103">
        <f t="shared" si="7"/>
        <v>223.50000000000045</v>
      </c>
      <c r="R11" s="106">
        <f t="shared" si="8"/>
        <v>11.778656126482232</v>
      </c>
    </row>
    <row r="12" spans="1:18" ht="67.5" customHeight="1">
      <c r="A12" s="21" t="str">
        <f>'Ведомст.2017'!B18</f>
        <v>Расходы на выплаты по оплате труда работников муниципальных органов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12" s="10" t="str">
        <f>'Ведомст.2017'!D18</f>
        <v>01</v>
      </c>
      <c r="C12" s="10" t="str">
        <f>'Ведомст.2017'!E18</f>
        <v>04</v>
      </c>
      <c r="D12" s="46" t="str">
        <f>'Ведомст.2017'!F18</f>
        <v>99 9 00 00110</v>
      </c>
      <c r="E12" s="10" t="str">
        <f>'Ведомст.2017'!G18</f>
        <v>100</v>
      </c>
      <c r="F12" s="101">
        <v>1758.4716700000001</v>
      </c>
      <c r="G12" s="101">
        <v>1748.9</v>
      </c>
      <c r="H12" s="101">
        <f>'Ведомст.2017'!H18</f>
        <v>1972.4</v>
      </c>
      <c r="I12" s="101">
        <f>'Вед.'!I16</f>
        <v>1970.9699300000002</v>
      </c>
      <c r="J12" s="107">
        <f t="shared" si="0"/>
        <v>112.08425837193043</v>
      </c>
      <c r="K12" s="102">
        <f t="shared" si="1"/>
        <v>212.49826000000007</v>
      </c>
      <c r="L12" s="107">
        <f t="shared" si="2"/>
        <v>12.084258371930432</v>
      </c>
      <c r="M12" s="107">
        <f t="shared" si="3"/>
        <v>99.92749594402758</v>
      </c>
      <c r="N12" s="102">
        <f t="shared" si="4"/>
        <v>-1.430069999999887</v>
      </c>
      <c r="O12" s="107">
        <f t="shared" si="5"/>
        <v>-0.07250405597241638</v>
      </c>
      <c r="P12" s="107">
        <f t="shared" si="6"/>
        <v>112.77946137572188</v>
      </c>
      <c r="Q12" s="102">
        <f t="shared" si="7"/>
        <v>223.5</v>
      </c>
      <c r="R12" s="107">
        <f t="shared" si="8"/>
        <v>12.77946137572188</v>
      </c>
    </row>
    <row r="13" spans="1:18" ht="25.5">
      <c r="A13" s="150" t="str">
        <f>'Ведомст.2017'!B19</f>
        <v>Расходы на обеспечение функций муниципальных органов (Иные бюджетные ассигнования)</v>
      </c>
      <c r="B13" s="10" t="str">
        <f>'Ведомст.2017'!D19</f>
        <v>01</v>
      </c>
      <c r="C13" s="10" t="str">
        <f>'Ведомст.2017'!E19</f>
        <v>04</v>
      </c>
      <c r="D13" s="46" t="str">
        <f>'Ведомст.2017'!F19</f>
        <v>99 9 00 00190</v>
      </c>
      <c r="E13" s="10" t="str">
        <f>'Ведомст.2017'!G19</f>
        <v>200</v>
      </c>
      <c r="F13" s="151">
        <v>90</v>
      </c>
      <c r="G13" s="151">
        <v>101.3</v>
      </c>
      <c r="H13" s="151">
        <f>'Ведомст.2017'!H19</f>
        <v>101.3</v>
      </c>
      <c r="I13" s="151"/>
      <c r="J13" s="107">
        <f t="shared" si="0"/>
        <v>0</v>
      </c>
      <c r="K13" s="102">
        <f t="shared" si="1"/>
        <v>-90</v>
      </c>
      <c r="L13" s="107">
        <f t="shared" si="2"/>
        <v>-100</v>
      </c>
      <c r="M13" s="107">
        <f t="shared" si="3"/>
        <v>0</v>
      </c>
      <c r="N13" s="102">
        <f t="shared" si="4"/>
        <v>-101.3</v>
      </c>
      <c r="O13" s="107">
        <f t="shared" si="5"/>
        <v>-100</v>
      </c>
      <c r="P13" s="107">
        <f t="shared" si="6"/>
        <v>100</v>
      </c>
      <c r="Q13" s="102">
        <f t="shared" si="7"/>
        <v>0</v>
      </c>
      <c r="R13" s="107">
        <f t="shared" si="8"/>
        <v>0</v>
      </c>
    </row>
    <row r="14" spans="1:18" ht="25.5">
      <c r="A14" s="150" t="s">
        <v>170</v>
      </c>
      <c r="B14" s="10" t="s">
        <v>16</v>
      </c>
      <c r="C14" s="10" t="s">
        <v>19</v>
      </c>
      <c r="D14" s="46" t="s">
        <v>162</v>
      </c>
      <c r="E14" s="10" t="s">
        <v>89</v>
      </c>
      <c r="F14" s="151">
        <v>11</v>
      </c>
      <c r="G14" s="151"/>
      <c r="H14" s="151"/>
      <c r="I14" s="151"/>
      <c r="J14" s="107">
        <f t="shared" si="0"/>
        <v>0</v>
      </c>
      <c r="K14" s="102">
        <f t="shared" si="1"/>
        <v>-11</v>
      </c>
      <c r="L14" s="107">
        <f t="shared" si="2"/>
        <v>-100</v>
      </c>
      <c r="M14" s="107" t="s">
        <v>287</v>
      </c>
      <c r="N14" s="102">
        <f t="shared" si="4"/>
        <v>0</v>
      </c>
      <c r="O14" s="107" t="s">
        <v>287</v>
      </c>
      <c r="P14" s="107" t="s">
        <v>287</v>
      </c>
      <c r="Q14" s="102">
        <f t="shared" si="7"/>
        <v>0</v>
      </c>
      <c r="R14" s="107" t="s">
        <v>287</v>
      </c>
    </row>
    <row r="15" spans="1:18" ht="114.75">
      <c r="A15" s="21" t="str">
        <f>'Ведомст.2017'!B20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15" s="10" t="str">
        <f>'Ведомст.2017'!D20</f>
        <v>01</v>
      </c>
      <c r="C15" s="10" t="str">
        <f>'Ведомст.2017'!E20</f>
        <v>04</v>
      </c>
      <c r="D15" s="46" t="str">
        <f>'Ведомст.2017'!F20</f>
        <v>99 9 00 86040</v>
      </c>
      <c r="E15" s="10" t="str">
        <f>'Ведомст.2017'!G20</f>
        <v>500</v>
      </c>
      <c r="F15" s="101">
        <v>32.4</v>
      </c>
      <c r="G15" s="101">
        <v>47.3</v>
      </c>
      <c r="H15" s="101">
        <f>'Ведомст.2017'!H20</f>
        <v>47.3</v>
      </c>
      <c r="I15" s="101">
        <f>'Вед.'!I18</f>
        <v>47.3</v>
      </c>
      <c r="J15" s="107">
        <f t="shared" si="0"/>
        <v>145.98765432098764</v>
      </c>
      <c r="K15" s="102">
        <f t="shared" si="1"/>
        <v>14.899999999999999</v>
      </c>
      <c r="L15" s="107">
        <f t="shared" si="2"/>
        <v>45.987654320987644</v>
      </c>
      <c r="M15" s="107">
        <f t="shared" si="3"/>
        <v>100</v>
      </c>
      <c r="N15" s="102">
        <f t="shared" si="4"/>
        <v>0</v>
      </c>
      <c r="O15" s="107">
        <f t="shared" si="5"/>
        <v>0</v>
      </c>
      <c r="P15" s="107">
        <f t="shared" si="6"/>
        <v>100</v>
      </c>
      <c r="Q15" s="102">
        <f t="shared" si="7"/>
        <v>0</v>
      </c>
      <c r="R15" s="107">
        <f t="shared" si="8"/>
        <v>0</v>
      </c>
    </row>
    <row r="16" spans="1:18" s="222" customFormat="1" ht="39" customHeight="1">
      <c r="A16" s="34" t="str">
        <f>'Ведомст.2017'!B21</f>
        <v>Обеспечение деятельности финансовых, налоговых и таможенных органов и органов финансового (финансово-бюджетного) надзора</v>
      </c>
      <c r="B16" s="40" t="str">
        <f>'Ведомст.2017'!D21</f>
        <v>01</v>
      </c>
      <c r="C16" s="40" t="str">
        <f>'Ведомст.2017'!E21</f>
        <v>06</v>
      </c>
      <c r="D16" s="47"/>
      <c r="E16" s="40"/>
      <c r="F16" s="99">
        <f aca="true" t="shared" si="10" ref="F16:I19">F17</f>
        <v>423</v>
      </c>
      <c r="G16" s="99">
        <f t="shared" si="10"/>
        <v>437</v>
      </c>
      <c r="H16" s="99">
        <f t="shared" si="10"/>
        <v>437</v>
      </c>
      <c r="I16" s="99">
        <f t="shared" si="10"/>
        <v>437</v>
      </c>
      <c r="J16" s="119">
        <f t="shared" si="0"/>
        <v>103.3096926713948</v>
      </c>
      <c r="K16" s="99">
        <f t="shared" si="1"/>
        <v>14</v>
      </c>
      <c r="L16" s="119">
        <f t="shared" si="2"/>
        <v>3.3096926713947994</v>
      </c>
      <c r="M16" s="119">
        <f t="shared" si="3"/>
        <v>100</v>
      </c>
      <c r="N16" s="99">
        <f t="shared" si="4"/>
        <v>0</v>
      </c>
      <c r="O16" s="119">
        <f t="shared" si="5"/>
        <v>0</v>
      </c>
      <c r="P16" s="119">
        <f t="shared" si="6"/>
        <v>100</v>
      </c>
      <c r="Q16" s="99">
        <f t="shared" si="7"/>
        <v>0</v>
      </c>
      <c r="R16" s="119">
        <f t="shared" si="8"/>
        <v>0</v>
      </c>
    </row>
    <row r="17" spans="1:18" ht="39" customHeight="1">
      <c r="A17" s="37" t="str">
        <f>'Ведомст.2017'!B22</f>
        <v>Муниципальная программа «Управление муниципальными финансами муниципального образования Ковардицкое на 2016-2020 годы»</v>
      </c>
      <c r="B17" s="38" t="str">
        <f>'Ведомст.2017'!D22</f>
        <v>01</v>
      </c>
      <c r="C17" s="38" t="str">
        <f>'Ведомст.2017'!E22</f>
        <v>06</v>
      </c>
      <c r="D17" s="45" t="str">
        <f>'Ведомст.2017'!F22</f>
        <v>08</v>
      </c>
      <c r="E17" s="38"/>
      <c r="F17" s="102">
        <f t="shared" si="10"/>
        <v>423</v>
      </c>
      <c r="G17" s="102">
        <f t="shared" si="10"/>
        <v>437</v>
      </c>
      <c r="H17" s="102">
        <f t="shared" si="10"/>
        <v>437</v>
      </c>
      <c r="I17" s="102">
        <f t="shared" si="10"/>
        <v>437</v>
      </c>
      <c r="J17" s="106">
        <f t="shared" si="0"/>
        <v>103.3096926713948</v>
      </c>
      <c r="K17" s="103">
        <f t="shared" si="1"/>
        <v>14</v>
      </c>
      <c r="L17" s="106">
        <f t="shared" si="2"/>
        <v>3.3096926713947994</v>
      </c>
      <c r="M17" s="106">
        <f t="shared" si="3"/>
        <v>100</v>
      </c>
      <c r="N17" s="103">
        <f t="shared" si="4"/>
        <v>0</v>
      </c>
      <c r="O17" s="106">
        <f t="shared" si="5"/>
        <v>0</v>
      </c>
      <c r="P17" s="106">
        <f t="shared" si="6"/>
        <v>100</v>
      </c>
      <c r="Q17" s="103">
        <f t="shared" si="7"/>
        <v>0</v>
      </c>
      <c r="R17" s="106">
        <f t="shared" si="8"/>
        <v>0</v>
      </c>
    </row>
    <row r="18" spans="1:18" ht="39" customHeight="1">
      <c r="A18" s="37" t="str">
        <f>'Ведомст.2017'!B23</f>
        <v>Подпрограмма «Повышение эффективности бюджетных расходов муниципального образования Ковардицкое на 2016-2020 годы»</v>
      </c>
      <c r="B18" s="38" t="str">
        <f>'Ведомст.2017'!D23</f>
        <v>01</v>
      </c>
      <c r="C18" s="38" t="str">
        <f>'Ведомст.2017'!E23</f>
        <v>06</v>
      </c>
      <c r="D18" s="45" t="str">
        <f>'Ведомст.2017'!F23</f>
        <v>08 2 </v>
      </c>
      <c r="E18" s="38"/>
      <c r="F18" s="102">
        <f t="shared" si="10"/>
        <v>423</v>
      </c>
      <c r="G18" s="102">
        <f t="shared" si="10"/>
        <v>437</v>
      </c>
      <c r="H18" s="102">
        <f t="shared" si="10"/>
        <v>437</v>
      </c>
      <c r="I18" s="102">
        <f t="shared" si="10"/>
        <v>437</v>
      </c>
      <c r="J18" s="106">
        <f t="shared" si="0"/>
        <v>103.3096926713948</v>
      </c>
      <c r="K18" s="103">
        <f t="shared" si="1"/>
        <v>14</v>
      </c>
      <c r="L18" s="106">
        <f t="shared" si="2"/>
        <v>3.3096926713947994</v>
      </c>
      <c r="M18" s="106">
        <f t="shared" si="3"/>
        <v>100</v>
      </c>
      <c r="N18" s="103">
        <f t="shared" si="4"/>
        <v>0</v>
      </c>
      <c r="O18" s="106">
        <f t="shared" si="5"/>
        <v>0</v>
      </c>
      <c r="P18" s="106">
        <f t="shared" si="6"/>
        <v>100</v>
      </c>
      <c r="Q18" s="103">
        <f t="shared" si="7"/>
        <v>0</v>
      </c>
      <c r="R18" s="106">
        <f t="shared" si="8"/>
        <v>0</v>
      </c>
    </row>
    <row r="19" spans="1:18" s="223" customFormat="1" ht="25.5">
      <c r="A19" s="37" t="str">
        <f>'Ведомст.2017'!B24</f>
        <v>Основное мероприятие «Обеспечение качественного управления финансами муниципального образования»</v>
      </c>
      <c r="B19" s="38" t="str">
        <f>'Ведомст.2017'!D24</f>
        <v>01</v>
      </c>
      <c r="C19" s="38" t="str">
        <f>'Ведомст.2017'!E24</f>
        <v>06</v>
      </c>
      <c r="D19" s="45" t="str">
        <f>'Ведомст.2017'!F24</f>
        <v>08 2 01</v>
      </c>
      <c r="E19" s="38"/>
      <c r="F19" s="103">
        <f t="shared" si="10"/>
        <v>423</v>
      </c>
      <c r="G19" s="103">
        <f t="shared" si="10"/>
        <v>437</v>
      </c>
      <c r="H19" s="103">
        <f t="shared" si="10"/>
        <v>437</v>
      </c>
      <c r="I19" s="103">
        <f t="shared" si="10"/>
        <v>437</v>
      </c>
      <c r="J19" s="106">
        <f t="shared" si="0"/>
        <v>103.3096926713948</v>
      </c>
      <c r="K19" s="103">
        <f t="shared" si="1"/>
        <v>14</v>
      </c>
      <c r="L19" s="106">
        <f t="shared" si="2"/>
        <v>3.3096926713947994</v>
      </c>
      <c r="M19" s="106">
        <f t="shared" si="3"/>
        <v>100</v>
      </c>
      <c r="N19" s="103">
        <f t="shared" si="4"/>
        <v>0</v>
      </c>
      <c r="O19" s="106">
        <f t="shared" si="5"/>
        <v>0</v>
      </c>
      <c r="P19" s="106">
        <f t="shared" si="6"/>
        <v>100</v>
      </c>
      <c r="Q19" s="103">
        <f t="shared" si="7"/>
        <v>0</v>
      </c>
      <c r="R19" s="106">
        <f t="shared" si="8"/>
        <v>0</v>
      </c>
    </row>
    <row r="20" spans="1:18" ht="89.25">
      <c r="A20" s="21" t="str">
        <f>'Ведомст.2017'!B25</f>
        <v>Иные межбюджетные трансферты передаваемые бюджету Муромского района из бюджета Ковардицкого сельского поселения на мероприятия в части составления и рассмотрения проекта бюджета поселения, утверждения и исполнения бюджета поселения, осуществления контроля за его исполнением, составления и утверждения отчета об исполнении бюджета поселения (Межбюджетные трансферты)</v>
      </c>
      <c r="B20" s="10" t="str">
        <f>'Ведомст.2017'!D25</f>
        <v>01</v>
      </c>
      <c r="C20" s="10" t="str">
        <f>'Ведомст.2017'!E25</f>
        <v>06</v>
      </c>
      <c r="D20" s="46" t="str">
        <f>'Ведомст.2017'!F25</f>
        <v>08 2 01 86010</v>
      </c>
      <c r="E20" s="10" t="str">
        <f>'Ведомст.2017'!G25</f>
        <v>500</v>
      </c>
      <c r="F20" s="102">
        <v>423</v>
      </c>
      <c r="G20" s="102">
        <v>437</v>
      </c>
      <c r="H20" s="102">
        <f>'Ведомст.2017'!H25</f>
        <v>437</v>
      </c>
      <c r="I20" s="102">
        <f>'Вед.'!I23</f>
        <v>437</v>
      </c>
      <c r="J20" s="107">
        <f t="shared" si="0"/>
        <v>103.3096926713948</v>
      </c>
      <c r="K20" s="102">
        <f t="shared" si="1"/>
        <v>14</v>
      </c>
      <c r="L20" s="107">
        <f t="shared" si="2"/>
        <v>3.3096926713947994</v>
      </c>
      <c r="M20" s="107">
        <f t="shared" si="3"/>
        <v>100</v>
      </c>
      <c r="N20" s="102">
        <f t="shared" si="4"/>
        <v>0</v>
      </c>
      <c r="O20" s="107">
        <f t="shared" si="5"/>
        <v>0</v>
      </c>
      <c r="P20" s="107">
        <f t="shared" si="6"/>
        <v>100</v>
      </c>
      <c r="Q20" s="102">
        <f t="shared" si="7"/>
        <v>0</v>
      </c>
      <c r="R20" s="107">
        <f t="shared" si="8"/>
        <v>0</v>
      </c>
    </row>
    <row r="21" spans="1:18" s="222" customFormat="1" ht="15">
      <c r="A21" s="34" t="str">
        <f>'Ведомст.2017'!B26</f>
        <v>Резервные фонды</v>
      </c>
      <c r="B21" s="40" t="str">
        <f>'Ведомст.2017'!D26</f>
        <v>01</v>
      </c>
      <c r="C21" s="40" t="str">
        <f>'Ведомст.2017'!E26</f>
        <v>11</v>
      </c>
      <c r="D21" s="47"/>
      <c r="E21" s="40"/>
      <c r="F21" s="99"/>
      <c r="G21" s="99">
        <f>G22</f>
        <v>100</v>
      </c>
      <c r="H21" s="99">
        <f>H22</f>
        <v>100</v>
      </c>
      <c r="I21" s="99"/>
      <c r="J21" s="119" t="s">
        <v>287</v>
      </c>
      <c r="K21" s="99">
        <f t="shared" si="1"/>
        <v>0</v>
      </c>
      <c r="L21" s="119" t="s">
        <v>287</v>
      </c>
      <c r="M21" s="119">
        <f t="shared" si="3"/>
        <v>0</v>
      </c>
      <c r="N21" s="99">
        <f t="shared" si="4"/>
        <v>-100</v>
      </c>
      <c r="O21" s="119">
        <f t="shared" si="5"/>
        <v>-100</v>
      </c>
      <c r="P21" s="119">
        <f t="shared" si="6"/>
        <v>100</v>
      </c>
      <c r="Q21" s="99">
        <f t="shared" si="7"/>
        <v>0</v>
      </c>
      <c r="R21" s="119">
        <f t="shared" si="8"/>
        <v>0</v>
      </c>
    </row>
    <row r="22" spans="1:18" s="223" customFormat="1" ht="15">
      <c r="A22" s="37" t="str">
        <f>'Ведомст.2017'!B27</f>
        <v>Непрограммные расходы органов местного самоуправления</v>
      </c>
      <c r="B22" s="38" t="str">
        <f>'Ведомст.2017'!D27</f>
        <v>01</v>
      </c>
      <c r="C22" s="38" t="str">
        <f>'Ведомст.2017'!E27</f>
        <v>11</v>
      </c>
      <c r="D22" s="45" t="str">
        <f>'Ведомст.2017'!F27</f>
        <v>99</v>
      </c>
      <c r="E22" s="38"/>
      <c r="F22" s="103"/>
      <c r="G22" s="103">
        <f>G23</f>
        <v>100</v>
      </c>
      <c r="H22" s="103">
        <f>H23</f>
        <v>100</v>
      </c>
      <c r="I22" s="103"/>
      <c r="J22" s="106" t="s">
        <v>287</v>
      </c>
      <c r="K22" s="103">
        <f t="shared" si="1"/>
        <v>0</v>
      </c>
      <c r="L22" s="106" t="s">
        <v>287</v>
      </c>
      <c r="M22" s="106">
        <f t="shared" si="3"/>
        <v>0</v>
      </c>
      <c r="N22" s="103">
        <f t="shared" si="4"/>
        <v>-100</v>
      </c>
      <c r="O22" s="106">
        <f t="shared" si="5"/>
        <v>-100</v>
      </c>
      <c r="P22" s="106">
        <f t="shared" si="6"/>
        <v>100</v>
      </c>
      <c r="Q22" s="103">
        <f t="shared" si="7"/>
        <v>0</v>
      </c>
      <c r="R22" s="106">
        <f t="shared" si="8"/>
        <v>0</v>
      </c>
    </row>
    <row r="23" spans="1:18" s="223" customFormat="1" ht="15">
      <c r="A23" s="37" t="str">
        <f>'Ведомст.2017'!B28</f>
        <v>Иные непрограммные расходы</v>
      </c>
      <c r="B23" s="38" t="str">
        <f>'Ведомст.2017'!D28</f>
        <v>01</v>
      </c>
      <c r="C23" s="38" t="str">
        <f>'Ведомст.2017'!E28</f>
        <v>11</v>
      </c>
      <c r="D23" s="45" t="str">
        <f>'Ведомст.2017'!F28</f>
        <v>99 9</v>
      </c>
      <c r="E23" s="38"/>
      <c r="F23" s="103"/>
      <c r="G23" s="103">
        <f>SUM(G24:G25)</f>
        <v>100</v>
      </c>
      <c r="H23" s="103">
        <f>SUM(H24:H25)</f>
        <v>100</v>
      </c>
      <c r="I23" s="103"/>
      <c r="J23" s="106" t="s">
        <v>287</v>
      </c>
      <c r="K23" s="103">
        <f t="shared" si="1"/>
        <v>0</v>
      </c>
      <c r="L23" s="106" t="s">
        <v>287</v>
      </c>
      <c r="M23" s="106">
        <f t="shared" si="3"/>
        <v>0</v>
      </c>
      <c r="N23" s="103">
        <f t="shared" si="4"/>
        <v>-100</v>
      </c>
      <c r="O23" s="106">
        <f t="shared" si="5"/>
        <v>-100</v>
      </c>
      <c r="P23" s="106">
        <f t="shared" si="6"/>
        <v>100</v>
      </c>
      <c r="Q23" s="103">
        <f t="shared" si="7"/>
        <v>0</v>
      </c>
      <c r="R23" s="106">
        <f t="shared" si="8"/>
        <v>0</v>
      </c>
    </row>
    <row r="24" spans="1:18" ht="25.5">
      <c r="A24" s="21" t="str">
        <f>'Ведомст.2017'!B29</f>
        <v>Резервный фонд администрации муниципального образования Ковардицкое (Иные бюджетные ассигнования)</v>
      </c>
      <c r="B24" s="10" t="str">
        <f>'Ведомст.2017'!D29</f>
        <v>01</v>
      </c>
      <c r="C24" s="10" t="str">
        <f>'Ведомст.2017'!E29</f>
        <v>11</v>
      </c>
      <c r="D24" s="46" t="str">
        <f>'Ведомст.2017'!F29</f>
        <v>99 9 00 21300</v>
      </c>
      <c r="E24" s="10" t="str">
        <f>'Ведомст.2017'!G29</f>
        <v>800</v>
      </c>
      <c r="F24" s="102"/>
      <c r="G24" s="102">
        <v>50</v>
      </c>
      <c r="H24" s="102">
        <f>'Ведомст.2017'!H29</f>
        <v>50</v>
      </c>
      <c r="I24" s="102"/>
      <c r="J24" s="107" t="s">
        <v>287</v>
      </c>
      <c r="K24" s="102">
        <f t="shared" si="1"/>
        <v>0</v>
      </c>
      <c r="L24" s="107" t="s">
        <v>287</v>
      </c>
      <c r="M24" s="107">
        <f t="shared" si="3"/>
        <v>0</v>
      </c>
      <c r="N24" s="102">
        <f t="shared" si="4"/>
        <v>-50</v>
      </c>
      <c r="O24" s="107">
        <f t="shared" si="5"/>
        <v>-100</v>
      </c>
      <c r="P24" s="107">
        <f t="shared" si="6"/>
        <v>100</v>
      </c>
      <c r="Q24" s="102">
        <f t="shared" si="7"/>
        <v>0</v>
      </c>
      <c r="R24" s="107">
        <f t="shared" si="8"/>
        <v>0</v>
      </c>
    </row>
    <row r="25" spans="1:18" ht="38.25">
      <c r="A25" s="21" t="str">
        <f>'Ведомст.2017'!B30</f>
        <v>Резерв финансовых и материальных ресурсов для ликвидации чрезвычайных ситуаций природного и техногенного характера (Иные бюджетные ассигнования)</v>
      </c>
      <c r="B25" s="10" t="str">
        <f>'Ведомст.2017'!D30</f>
        <v>01</v>
      </c>
      <c r="C25" s="10" t="str">
        <f>'Ведомст.2017'!E30</f>
        <v>11</v>
      </c>
      <c r="D25" s="46" t="str">
        <f>'Ведомст.2017'!F30</f>
        <v>99 9 00 21310</v>
      </c>
      <c r="E25" s="10" t="str">
        <f>'Ведомст.2017'!G30</f>
        <v>800</v>
      </c>
      <c r="F25" s="102"/>
      <c r="G25" s="102">
        <v>50</v>
      </c>
      <c r="H25" s="102">
        <f>'Ведомст.2017'!H30</f>
        <v>50</v>
      </c>
      <c r="I25" s="102"/>
      <c r="J25" s="107" t="s">
        <v>287</v>
      </c>
      <c r="K25" s="102">
        <f t="shared" si="1"/>
        <v>0</v>
      </c>
      <c r="L25" s="107" t="s">
        <v>287</v>
      </c>
      <c r="M25" s="107">
        <f t="shared" si="3"/>
        <v>0</v>
      </c>
      <c r="N25" s="102">
        <f t="shared" si="4"/>
        <v>-50</v>
      </c>
      <c r="O25" s="107">
        <f t="shared" si="5"/>
        <v>-100</v>
      </c>
      <c r="P25" s="107">
        <f t="shared" si="6"/>
        <v>100</v>
      </c>
      <c r="Q25" s="102">
        <f t="shared" si="7"/>
        <v>0</v>
      </c>
      <c r="R25" s="107">
        <f t="shared" si="8"/>
        <v>0</v>
      </c>
    </row>
    <row r="26" spans="1:18" s="222" customFormat="1" ht="18" customHeight="1">
      <c r="A26" s="34" t="str">
        <f>'Ведомст.2017'!B31</f>
        <v>Другие общегосударственные вопросы</v>
      </c>
      <c r="B26" s="41" t="str">
        <f>'Ведомст.2017'!D31</f>
        <v>01</v>
      </c>
      <c r="C26" s="41" t="str">
        <f>'Ведомст.2017'!E31</f>
        <v>13</v>
      </c>
      <c r="D26" s="48"/>
      <c r="E26" s="41"/>
      <c r="F26" s="99">
        <f>F27+F32+F37</f>
        <v>9503.587379999999</v>
      </c>
      <c r="G26" s="99">
        <f>G27+G32+G37</f>
        <v>10103</v>
      </c>
      <c r="H26" s="99">
        <f>H27+H32+H37</f>
        <v>10036.999999999998</v>
      </c>
      <c r="I26" s="99">
        <f>I27+I32+I37</f>
        <v>9918.999960000001</v>
      </c>
      <c r="J26" s="119">
        <f t="shared" si="0"/>
        <v>104.37111338476484</v>
      </c>
      <c r="K26" s="99">
        <f t="shared" si="1"/>
        <v>415.412580000002</v>
      </c>
      <c r="L26" s="119">
        <f t="shared" si="2"/>
        <v>4.37111338476484</v>
      </c>
      <c r="M26" s="119">
        <f t="shared" si="3"/>
        <v>98.82434950682477</v>
      </c>
      <c r="N26" s="99">
        <f t="shared" si="4"/>
        <v>-118.00003999999717</v>
      </c>
      <c r="O26" s="119">
        <f t="shared" si="5"/>
        <v>-1.175650493175226</v>
      </c>
      <c r="P26" s="119">
        <f t="shared" si="6"/>
        <v>99.34672869444718</v>
      </c>
      <c r="Q26" s="99">
        <f t="shared" si="7"/>
        <v>-66.00000000000182</v>
      </c>
      <c r="R26" s="119">
        <f t="shared" si="8"/>
        <v>-0.6532713055528205</v>
      </c>
    </row>
    <row r="27" spans="1:18" s="223" customFormat="1" ht="25.5">
      <c r="A27" s="37" t="str">
        <f>'Ведомст.2017'!B116</f>
        <v>Муниципальная программа «Развитие муниципальной службы в муниципальном образовании Ковардицкое на 2016-2020 годы»</v>
      </c>
      <c r="B27" s="38" t="str">
        <f>'Ведомст.2017'!D116</f>
        <v>01</v>
      </c>
      <c r="C27" s="38" t="str">
        <f>'Ведомст.2017'!E116</f>
        <v>13</v>
      </c>
      <c r="D27" s="45" t="str">
        <f>'Ведомст.2017'!F116</f>
        <v>05</v>
      </c>
      <c r="E27" s="94"/>
      <c r="F27" s="103">
        <f>F28</f>
        <v>8721.189279999999</v>
      </c>
      <c r="G27" s="103">
        <f>G28</f>
        <v>9855.3</v>
      </c>
      <c r="H27" s="103">
        <f>H28</f>
        <v>9821.499999999998</v>
      </c>
      <c r="I27" s="103">
        <f>I28</f>
        <v>9703.53996</v>
      </c>
      <c r="J27" s="106">
        <f t="shared" si="0"/>
        <v>111.26395321166567</v>
      </c>
      <c r="K27" s="103">
        <f t="shared" si="1"/>
        <v>982.3506800000014</v>
      </c>
      <c r="L27" s="106">
        <f t="shared" si="2"/>
        <v>11.263953211665665</v>
      </c>
      <c r="M27" s="106">
        <f t="shared" si="3"/>
        <v>98.79896105482871</v>
      </c>
      <c r="N27" s="103">
        <f t="shared" si="4"/>
        <v>-117.96003999999812</v>
      </c>
      <c r="O27" s="106">
        <f t="shared" si="5"/>
        <v>-1.201038945171291</v>
      </c>
      <c r="P27" s="106">
        <f t="shared" si="6"/>
        <v>99.65703733016751</v>
      </c>
      <c r="Q27" s="103">
        <f t="shared" si="7"/>
        <v>-33.80000000000109</v>
      </c>
      <c r="R27" s="106">
        <f t="shared" si="8"/>
        <v>-0.34296266983248813</v>
      </c>
    </row>
    <row r="28" spans="1:18" s="223" customFormat="1" ht="51">
      <c r="A28" s="37" t="str">
        <f>'Ведомст.2017'!B117</f>
        <v>Основное мероприятие «Материально-техническое и финансовое обеспечение деятельности муниципального казённого учреждения «Административно-хозяйственный центр Ковардицкого сельского поселения Муромского района»»</v>
      </c>
      <c r="B28" s="38" t="str">
        <f>'Ведомст.2017'!D117</f>
        <v>01</v>
      </c>
      <c r="C28" s="38" t="str">
        <f>'Ведомст.2017'!E117</f>
        <v>13</v>
      </c>
      <c r="D28" s="45" t="str">
        <f>'Ведомст.2017'!F117</f>
        <v>05 0 02 </v>
      </c>
      <c r="E28" s="94"/>
      <c r="F28" s="103">
        <f>SUM(F29:F31)</f>
        <v>8721.189279999999</v>
      </c>
      <c r="G28" s="103">
        <f>SUM(G29:G31)</f>
        <v>9855.3</v>
      </c>
      <c r="H28" s="103">
        <f>SUM(H29:H31)</f>
        <v>9821.499999999998</v>
      </c>
      <c r="I28" s="103">
        <f>SUM(I29:I31)</f>
        <v>9703.53996</v>
      </c>
      <c r="J28" s="106">
        <f t="shared" si="0"/>
        <v>111.26395321166567</v>
      </c>
      <c r="K28" s="103">
        <f t="shared" si="1"/>
        <v>982.3506800000014</v>
      </c>
      <c r="L28" s="106">
        <f t="shared" si="2"/>
        <v>11.263953211665665</v>
      </c>
      <c r="M28" s="106">
        <f t="shared" si="3"/>
        <v>98.79896105482871</v>
      </c>
      <c r="N28" s="103">
        <f t="shared" si="4"/>
        <v>-117.96003999999812</v>
      </c>
      <c r="O28" s="106">
        <f t="shared" si="5"/>
        <v>-1.201038945171291</v>
      </c>
      <c r="P28" s="106">
        <f t="shared" si="6"/>
        <v>99.65703733016751</v>
      </c>
      <c r="Q28" s="103">
        <f t="shared" si="7"/>
        <v>-33.80000000000109</v>
      </c>
      <c r="R28" s="106">
        <f t="shared" si="8"/>
        <v>-0.34296266983248813</v>
      </c>
    </row>
    <row r="29" spans="1:18" ht="92.25" customHeight="1">
      <c r="A29" s="21" t="str">
        <f>'Ведомст.2017'!B118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29" s="10" t="str">
        <f>'Ведомст.2017'!D118</f>
        <v>01</v>
      </c>
      <c r="C29" s="10" t="str">
        <f>'Ведомст.2017'!E118</f>
        <v>13</v>
      </c>
      <c r="D29" s="46" t="str">
        <f>'Ведомст.2017'!F118</f>
        <v>05 0 02 Ц0590</v>
      </c>
      <c r="E29" s="10" t="str">
        <f>'Ведомст.2017'!G118</f>
        <v>100</v>
      </c>
      <c r="F29" s="101">
        <v>5339.05045</v>
      </c>
      <c r="G29" s="101">
        <v>5997.2</v>
      </c>
      <c r="H29" s="101">
        <f>'Ведомст.2017'!H118</f>
        <v>6089.599999999999</v>
      </c>
      <c r="I29" s="101">
        <f>'Вед.'!I116</f>
        <v>6071.56802</v>
      </c>
      <c r="J29" s="107">
        <f t="shared" si="0"/>
        <v>113.71999715792158</v>
      </c>
      <c r="K29" s="102">
        <f t="shared" si="1"/>
        <v>732.51757</v>
      </c>
      <c r="L29" s="107">
        <f t="shared" si="2"/>
        <v>13.719997157921583</v>
      </c>
      <c r="M29" s="107">
        <f t="shared" si="3"/>
        <v>99.70388892538098</v>
      </c>
      <c r="N29" s="102">
        <f t="shared" si="4"/>
        <v>-18.03197999999975</v>
      </c>
      <c r="O29" s="107">
        <f t="shared" si="5"/>
        <v>-0.2961110746190201</v>
      </c>
      <c r="P29" s="107">
        <f t="shared" si="6"/>
        <v>101.54071900220103</v>
      </c>
      <c r="Q29" s="102">
        <f t="shared" si="7"/>
        <v>92.39999999999964</v>
      </c>
      <c r="R29" s="107">
        <f t="shared" si="8"/>
        <v>1.5407190022010298</v>
      </c>
    </row>
    <row r="30" spans="1:18" ht="63.75">
      <c r="A30" s="21" t="str">
        <f>'Ведомст.2017'!B119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(Закупка товаров, работ и услуг для обеспечения государственных (муниципальных) нужд)</v>
      </c>
      <c r="B30" s="10" t="str">
        <f>'Ведомст.2017'!D119</f>
        <v>01</v>
      </c>
      <c r="C30" s="10" t="str">
        <f>'Ведомст.2017'!E119</f>
        <v>13</v>
      </c>
      <c r="D30" s="46" t="str">
        <f>'Ведомст.2017'!F119</f>
        <v>05 0 02 Ц0590</v>
      </c>
      <c r="E30" s="10" t="str">
        <f>'Ведомст.2017'!G119</f>
        <v>200</v>
      </c>
      <c r="F30" s="101">
        <v>2467.57623</v>
      </c>
      <c r="G30" s="101">
        <v>2957.1</v>
      </c>
      <c r="H30" s="101">
        <f>'Ведомст.2017'!H119</f>
        <v>2632.1</v>
      </c>
      <c r="I30" s="101">
        <f>'Вед.'!I117</f>
        <v>2533.03387</v>
      </c>
      <c r="J30" s="107">
        <f t="shared" si="0"/>
        <v>102.65270994282515</v>
      </c>
      <c r="K30" s="102">
        <f t="shared" si="1"/>
        <v>65.45764000000008</v>
      </c>
      <c r="L30" s="107">
        <f t="shared" si="2"/>
        <v>2.6527099428251546</v>
      </c>
      <c r="M30" s="107">
        <f t="shared" si="3"/>
        <v>96.23623228600738</v>
      </c>
      <c r="N30" s="102">
        <f t="shared" si="4"/>
        <v>-99.0661299999997</v>
      </c>
      <c r="O30" s="107">
        <f t="shared" si="5"/>
        <v>-3.763767713992621</v>
      </c>
      <c r="P30" s="107">
        <f t="shared" si="6"/>
        <v>89.0095025531771</v>
      </c>
      <c r="Q30" s="102">
        <f t="shared" si="7"/>
        <v>-325</v>
      </c>
      <c r="R30" s="107">
        <f t="shared" si="8"/>
        <v>-10.9904974468229</v>
      </c>
    </row>
    <row r="31" spans="1:18" ht="51">
      <c r="A31" s="21" t="str">
        <f>'Ведомст.2017'!B120</f>
        <v>Расходы на обеспечение деятельности (оказание услуг) муниципального казённого учреждения «Административно-хозяйственный центр Ковардицкого сельского поселения Муромского района» (Иные бюджетные ассигнования)</v>
      </c>
      <c r="B31" s="10" t="str">
        <f>'Ведомст.2017'!D120</f>
        <v>01</v>
      </c>
      <c r="C31" s="10" t="str">
        <f>'Ведомст.2017'!E120</f>
        <v>13</v>
      </c>
      <c r="D31" s="46" t="str">
        <f>'Ведомст.2017'!F120</f>
        <v>05 0 02 Ц0590</v>
      </c>
      <c r="E31" s="10" t="str">
        <f>'Ведомст.2017'!G120</f>
        <v>800</v>
      </c>
      <c r="F31" s="101">
        <v>914.5626000000001</v>
      </c>
      <c r="G31" s="101">
        <v>901</v>
      </c>
      <c r="H31" s="101">
        <f>'Ведомст.2017'!H120</f>
        <v>1099.8</v>
      </c>
      <c r="I31" s="101">
        <f>'Вед.'!I118</f>
        <v>1098.93807</v>
      </c>
      <c r="J31" s="107">
        <f t="shared" si="0"/>
        <v>120.159961712845</v>
      </c>
      <c r="K31" s="102">
        <f t="shared" si="1"/>
        <v>184.37546999999984</v>
      </c>
      <c r="L31" s="107">
        <f t="shared" si="2"/>
        <v>20.159961712845003</v>
      </c>
      <c r="M31" s="107">
        <f t="shared" si="3"/>
        <v>99.92162847790507</v>
      </c>
      <c r="N31" s="102">
        <f t="shared" si="4"/>
        <v>-0.8619300000000294</v>
      </c>
      <c r="O31" s="107">
        <f t="shared" si="5"/>
        <v>-0.07837152209492615</v>
      </c>
      <c r="P31" s="107">
        <f t="shared" si="6"/>
        <v>122.06437291897892</v>
      </c>
      <c r="Q31" s="102">
        <f t="shared" si="7"/>
        <v>198.79999999999995</v>
      </c>
      <c r="R31" s="107">
        <f t="shared" si="8"/>
        <v>22.06437291897892</v>
      </c>
    </row>
    <row r="32" spans="1:18" s="223" customFormat="1" ht="38.25">
      <c r="A32" s="37" t="str">
        <f>'Ведомст.2017'!B32</f>
        <v>Муниципальная программа «Управление муниципальным имуществом муниципального образования Ковардицкое на 2016-2020 годы»</v>
      </c>
      <c r="B32" s="42" t="str">
        <f>'Ведомст.2017'!D32</f>
        <v>01</v>
      </c>
      <c r="C32" s="42" t="str">
        <f>'Ведомст.2017'!E32</f>
        <v>13</v>
      </c>
      <c r="D32" s="49" t="str">
        <f>'Ведомст.2017'!F32</f>
        <v>07</v>
      </c>
      <c r="E32" s="42"/>
      <c r="F32" s="103">
        <f>F33</f>
        <v>679.7981</v>
      </c>
      <c r="G32" s="103">
        <f>G33</f>
        <v>160</v>
      </c>
      <c r="H32" s="103">
        <f>H33</f>
        <v>127.8</v>
      </c>
      <c r="I32" s="103">
        <f>I33</f>
        <v>127.75999999999999</v>
      </c>
      <c r="J32" s="106">
        <f t="shared" si="0"/>
        <v>18.793815399013326</v>
      </c>
      <c r="K32" s="103">
        <f t="shared" si="1"/>
        <v>-552.0381</v>
      </c>
      <c r="L32" s="106">
        <f t="shared" si="2"/>
        <v>-81.20618460098667</v>
      </c>
      <c r="M32" s="106">
        <f t="shared" si="3"/>
        <v>99.96870109546165</v>
      </c>
      <c r="N32" s="103">
        <f t="shared" si="4"/>
        <v>-0.04000000000000625</v>
      </c>
      <c r="O32" s="106">
        <f t="shared" si="5"/>
        <v>-0.03129890453834605</v>
      </c>
      <c r="P32" s="106">
        <f t="shared" si="6"/>
        <v>79.875</v>
      </c>
      <c r="Q32" s="103">
        <f t="shared" si="7"/>
        <v>-32.2</v>
      </c>
      <c r="R32" s="106">
        <f t="shared" si="8"/>
        <v>-20.125</v>
      </c>
    </row>
    <row r="33" spans="1:18" s="223" customFormat="1" ht="24.75" customHeight="1">
      <c r="A33" s="37" t="str">
        <f>'Ведомст.2017'!B33</f>
        <v>Основное мероприятие «Обеспечение эффективного управления муниципальным имуществом»</v>
      </c>
      <c r="B33" s="42" t="str">
        <f>'Ведомст.2017'!D33</f>
        <v>01</v>
      </c>
      <c r="C33" s="42" t="str">
        <f>'Ведомст.2017'!E33</f>
        <v>13</v>
      </c>
      <c r="D33" s="49" t="str">
        <f>'Ведомст.2017'!F33</f>
        <v>07 0 01</v>
      </c>
      <c r="E33" s="42"/>
      <c r="F33" s="103">
        <f>SUM(F34:F36)</f>
        <v>679.7981</v>
      </c>
      <c r="G33" s="103">
        <f>SUM(G34:G36)</f>
        <v>160</v>
      </c>
      <c r="H33" s="103">
        <f>SUM(H34:H36)</f>
        <v>127.8</v>
      </c>
      <c r="I33" s="103">
        <f>SUM(I34:I36)</f>
        <v>127.75999999999999</v>
      </c>
      <c r="J33" s="106">
        <f t="shared" si="0"/>
        <v>18.793815399013326</v>
      </c>
      <c r="K33" s="103">
        <f t="shared" si="1"/>
        <v>-552.0381</v>
      </c>
      <c r="L33" s="106">
        <f t="shared" si="2"/>
        <v>-81.20618460098667</v>
      </c>
      <c r="M33" s="106">
        <f t="shared" si="3"/>
        <v>99.96870109546165</v>
      </c>
      <c r="N33" s="103">
        <f t="shared" si="4"/>
        <v>-0.04000000000000625</v>
      </c>
      <c r="O33" s="106">
        <f t="shared" si="5"/>
        <v>-0.03129890453834605</v>
      </c>
      <c r="P33" s="106">
        <f t="shared" si="6"/>
        <v>79.875</v>
      </c>
      <c r="Q33" s="103">
        <f t="shared" si="7"/>
        <v>-32.2</v>
      </c>
      <c r="R33" s="106">
        <f t="shared" si="8"/>
        <v>-20.125</v>
      </c>
    </row>
    <row r="34" spans="1:18" ht="51">
      <c r="A34" s="21" t="str">
        <f>'Ведомст.2017'!B34</f>
        <v>Оценка недвижимости, признание прав и регулирование отношений по государственной и муниципальной собственности  (Закупка товаров, работ и услуг для обеспечения государственных (муниципальных) нужд)</v>
      </c>
      <c r="B34" s="22" t="str">
        <f>'Ведомст.2017'!D34</f>
        <v>01</v>
      </c>
      <c r="C34" s="22" t="str">
        <f>'Ведомст.2017'!E34</f>
        <v>13</v>
      </c>
      <c r="D34" s="50" t="str">
        <f>'Ведомст.2017'!F34</f>
        <v>07 0 01 22310</v>
      </c>
      <c r="E34" s="22" t="str">
        <f>'Ведомст.2017'!G34</f>
        <v>200</v>
      </c>
      <c r="F34" s="102">
        <v>312.52313</v>
      </c>
      <c r="G34" s="102">
        <v>150</v>
      </c>
      <c r="H34" s="102">
        <f>'Ведомст.2017'!H34</f>
        <v>76.8</v>
      </c>
      <c r="I34" s="102">
        <f>'Вед.'!I32</f>
        <v>76.8</v>
      </c>
      <c r="J34" s="107">
        <f t="shared" si="0"/>
        <v>24.574181117410415</v>
      </c>
      <c r="K34" s="102">
        <f t="shared" si="1"/>
        <v>-235.72312999999997</v>
      </c>
      <c r="L34" s="107">
        <f t="shared" si="2"/>
        <v>-75.42581888258958</v>
      </c>
      <c r="M34" s="107">
        <f t="shared" si="3"/>
        <v>100</v>
      </c>
      <c r="N34" s="102">
        <f t="shared" si="4"/>
        <v>0</v>
      </c>
      <c r="O34" s="107">
        <f t="shared" si="5"/>
        <v>0</v>
      </c>
      <c r="P34" s="107">
        <f t="shared" si="6"/>
        <v>51.2</v>
      </c>
      <c r="Q34" s="102">
        <f t="shared" si="7"/>
        <v>-73.2</v>
      </c>
      <c r="R34" s="107">
        <f t="shared" si="8"/>
        <v>-48.8</v>
      </c>
    </row>
    <row r="35" spans="1:18" ht="38.25">
      <c r="A35" s="21" t="str">
        <f>'Ведомст.2017'!B35</f>
        <v>Оценка недвижимости, признание прав и регулирование отношений по государственной и муниципальной собственности  (Иные бюджетные ассигнования)</v>
      </c>
      <c r="B35" s="22" t="str">
        <f>'Ведомст.2017'!D35</f>
        <v>01</v>
      </c>
      <c r="C35" s="22" t="str">
        <f>'Ведомст.2017'!E35</f>
        <v>13</v>
      </c>
      <c r="D35" s="50" t="str">
        <f>'Ведомст.2017'!F35</f>
        <v>07 0 01 22310</v>
      </c>
      <c r="E35" s="22" t="str">
        <f>'Ведомст.2017'!G35</f>
        <v>800</v>
      </c>
      <c r="F35" s="102">
        <v>35.21497</v>
      </c>
      <c r="G35" s="102">
        <v>10</v>
      </c>
      <c r="H35" s="102">
        <f>'Ведомст.2017'!H35</f>
        <v>11</v>
      </c>
      <c r="I35" s="102">
        <f>'Вед.'!I33</f>
        <v>10.959999999999999</v>
      </c>
      <c r="J35" s="107">
        <f t="shared" si="0"/>
        <v>31.123127465393264</v>
      </c>
      <c r="K35" s="102">
        <f t="shared" si="1"/>
        <v>-24.25497</v>
      </c>
      <c r="L35" s="107">
        <f t="shared" si="2"/>
        <v>-68.87687253460673</v>
      </c>
      <c r="M35" s="107">
        <f t="shared" si="3"/>
        <v>99.63636363636363</v>
      </c>
      <c r="N35" s="102">
        <f t="shared" si="4"/>
        <v>-0.040000000000000924</v>
      </c>
      <c r="O35" s="107">
        <f t="shared" si="5"/>
        <v>-0.36363636363637397</v>
      </c>
      <c r="P35" s="107">
        <f t="shared" si="6"/>
        <v>110.00000000000001</v>
      </c>
      <c r="Q35" s="102">
        <f t="shared" si="7"/>
        <v>1</v>
      </c>
      <c r="R35" s="107">
        <f t="shared" si="8"/>
        <v>10.000000000000014</v>
      </c>
    </row>
    <row r="36" spans="1:18" ht="63.75">
      <c r="A36" s="21" t="str">
        <f>'Ведомст.2017'!B36</f>
        <v>Осуществление постановки на кадастровый учет земельных участков, расположенных под объектами, находящимися в муниципальной собственности муниципального образования Ковардицкое (Закупка товаров, работ и услуг для обеспечения государственных (муниципальных) нужд) </v>
      </c>
      <c r="B36" s="22" t="str">
        <f>'Ведомст.2017'!D36</f>
        <v>01</v>
      </c>
      <c r="C36" s="22" t="str">
        <f>'Ведомст.2017'!E36</f>
        <v>13</v>
      </c>
      <c r="D36" s="50" t="str">
        <f>'Ведомст.2017'!F36</f>
        <v>07 0 01 22410</v>
      </c>
      <c r="E36" s="22" t="str">
        <f>'Ведомст.2017'!G36</f>
        <v>200</v>
      </c>
      <c r="F36" s="102">
        <v>332.06</v>
      </c>
      <c r="G36" s="102"/>
      <c r="H36" s="102">
        <f>'Ведомст.2017'!H36</f>
        <v>40</v>
      </c>
      <c r="I36" s="102">
        <f>'Вед.'!I34</f>
        <v>40</v>
      </c>
      <c r="J36" s="107">
        <f t="shared" si="0"/>
        <v>12.046015780280673</v>
      </c>
      <c r="K36" s="102">
        <f t="shared" si="1"/>
        <v>-292.06</v>
      </c>
      <c r="L36" s="107">
        <f t="shared" si="2"/>
        <v>-87.95398421971933</v>
      </c>
      <c r="M36" s="107">
        <f t="shared" si="3"/>
        <v>100</v>
      </c>
      <c r="N36" s="102">
        <f t="shared" si="4"/>
        <v>0</v>
      </c>
      <c r="O36" s="107">
        <f t="shared" si="5"/>
        <v>0</v>
      </c>
      <c r="P36" s="107" t="s">
        <v>287</v>
      </c>
      <c r="Q36" s="102">
        <f t="shared" si="7"/>
        <v>40</v>
      </c>
      <c r="R36" s="107" t="s">
        <v>287</v>
      </c>
    </row>
    <row r="37" spans="1:18" s="223" customFormat="1" ht="15">
      <c r="A37" s="37" t="str">
        <f>'Ведомст.2017'!B37</f>
        <v>Непрограммные расходы органов местного самоуправления</v>
      </c>
      <c r="B37" s="38" t="str">
        <f>'Ведомст.2017'!D37</f>
        <v>01</v>
      </c>
      <c r="C37" s="38" t="str">
        <f>'Ведомст.2017'!E37</f>
        <v>13</v>
      </c>
      <c r="D37" s="45" t="str">
        <f>'Ведомст.2017'!F37</f>
        <v>99 </v>
      </c>
      <c r="E37" s="38"/>
      <c r="F37" s="103">
        <f aca="true" t="shared" si="11" ref="F37:I38">F38</f>
        <v>102.6</v>
      </c>
      <c r="G37" s="103">
        <f t="shared" si="11"/>
        <v>87.7</v>
      </c>
      <c r="H37" s="103">
        <f t="shared" si="11"/>
        <v>87.7</v>
      </c>
      <c r="I37" s="103">
        <f t="shared" si="11"/>
        <v>87.7</v>
      </c>
      <c r="J37" s="106">
        <f t="shared" si="0"/>
        <v>85.47758284600391</v>
      </c>
      <c r="K37" s="103">
        <f t="shared" si="1"/>
        <v>-14.899999999999991</v>
      </c>
      <c r="L37" s="106">
        <f t="shared" si="2"/>
        <v>-14.522417153996088</v>
      </c>
      <c r="M37" s="106">
        <f t="shared" si="3"/>
        <v>100</v>
      </c>
      <c r="N37" s="103">
        <f t="shared" si="4"/>
        <v>0</v>
      </c>
      <c r="O37" s="106">
        <f t="shared" si="5"/>
        <v>0</v>
      </c>
      <c r="P37" s="106">
        <f t="shared" si="6"/>
        <v>100</v>
      </c>
      <c r="Q37" s="103">
        <f t="shared" si="7"/>
        <v>0</v>
      </c>
      <c r="R37" s="106">
        <f t="shared" si="8"/>
        <v>0</v>
      </c>
    </row>
    <row r="38" spans="1:18" s="223" customFormat="1" ht="15">
      <c r="A38" s="37" t="str">
        <f>'Ведомст.2017'!B38</f>
        <v>Иные непрограммные расходы</v>
      </c>
      <c r="B38" s="38" t="str">
        <f>'Ведомст.2017'!D38</f>
        <v>01</v>
      </c>
      <c r="C38" s="38" t="str">
        <f>'Ведомст.2017'!E38</f>
        <v>13</v>
      </c>
      <c r="D38" s="45" t="str">
        <f>'Ведомст.2017'!F38</f>
        <v>99 9</v>
      </c>
      <c r="E38" s="38"/>
      <c r="F38" s="103">
        <f t="shared" si="11"/>
        <v>102.6</v>
      </c>
      <c r="G38" s="103">
        <f t="shared" si="11"/>
        <v>87.7</v>
      </c>
      <c r="H38" s="103">
        <f t="shared" si="11"/>
        <v>87.7</v>
      </c>
      <c r="I38" s="103">
        <f t="shared" si="11"/>
        <v>87.7</v>
      </c>
      <c r="J38" s="106">
        <f t="shared" si="0"/>
        <v>85.47758284600391</v>
      </c>
      <c r="K38" s="103">
        <f t="shared" si="1"/>
        <v>-14.899999999999991</v>
      </c>
      <c r="L38" s="106">
        <f t="shared" si="2"/>
        <v>-14.522417153996088</v>
      </c>
      <c r="M38" s="106">
        <f t="shared" si="3"/>
        <v>100</v>
      </c>
      <c r="N38" s="103">
        <f t="shared" si="4"/>
        <v>0</v>
      </c>
      <c r="O38" s="106">
        <f t="shared" si="5"/>
        <v>0</v>
      </c>
      <c r="P38" s="106">
        <f t="shared" si="6"/>
        <v>100</v>
      </c>
      <c r="Q38" s="103">
        <f t="shared" si="7"/>
        <v>0</v>
      </c>
      <c r="R38" s="106">
        <f t="shared" si="8"/>
        <v>0</v>
      </c>
    </row>
    <row r="39" spans="1:18" ht="114.75">
      <c r="A39" s="21" t="str">
        <f>'Ведомст.2017'!B39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39" s="10" t="str">
        <f>'Ведомст.2017'!D39</f>
        <v>01</v>
      </c>
      <c r="C39" s="10" t="str">
        <f>'Ведомст.2017'!E39</f>
        <v>13</v>
      </c>
      <c r="D39" s="46" t="str">
        <f>'Ведомст.2017'!F39</f>
        <v>99 9 00 86040</v>
      </c>
      <c r="E39" s="10" t="str">
        <f>'Ведомст.2017'!G39</f>
        <v>500</v>
      </c>
      <c r="F39" s="101">
        <v>102.6</v>
      </c>
      <c r="G39" s="101">
        <v>87.7</v>
      </c>
      <c r="H39" s="101">
        <f>'Ведомст.2017'!H39</f>
        <v>87.7</v>
      </c>
      <c r="I39" s="101">
        <f>'Вед.'!I37</f>
        <v>87.7</v>
      </c>
      <c r="J39" s="107">
        <f t="shared" si="0"/>
        <v>85.47758284600391</v>
      </c>
      <c r="K39" s="102">
        <f t="shared" si="1"/>
        <v>-14.899999999999991</v>
      </c>
      <c r="L39" s="107">
        <f t="shared" si="2"/>
        <v>-14.522417153996088</v>
      </c>
      <c r="M39" s="107">
        <f t="shared" si="3"/>
        <v>100</v>
      </c>
      <c r="N39" s="102">
        <f t="shared" si="4"/>
        <v>0</v>
      </c>
      <c r="O39" s="107">
        <f t="shared" si="5"/>
        <v>0</v>
      </c>
      <c r="P39" s="107">
        <f t="shared" si="6"/>
        <v>100</v>
      </c>
      <c r="Q39" s="102">
        <f t="shared" si="7"/>
        <v>0</v>
      </c>
      <c r="R39" s="107">
        <f t="shared" si="8"/>
        <v>0</v>
      </c>
    </row>
    <row r="40" spans="1:18" ht="15">
      <c r="A40" s="8" t="str">
        <f>'Ведомст.2017'!B40</f>
        <v>Национальная оборона</v>
      </c>
      <c r="B40" s="19" t="str">
        <f>'Ведомст.2017'!D40</f>
        <v>02</v>
      </c>
      <c r="C40" s="19"/>
      <c r="D40" s="51"/>
      <c r="E40" s="19"/>
      <c r="F40" s="98">
        <f aca="true" t="shared" si="12" ref="F40:I43">F41</f>
        <v>322.20000000000005</v>
      </c>
      <c r="G40" s="98">
        <f t="shared" si="12"/>
        <v>304.09999999999997</v>
      </c>
      <c r="H40" s="98">
        <f t="shared" si="12"/>
        <v>318.7</v>
      </c>
      <c r="I40" s="98">
        <f t="shared" si="12"/>
        <v>318.7</v>
      </c>
      <c r="J40" s="105">
        <f aca="true" t="shared" si="13" ref="J40:J56">I40/F40*100</f>
        <v>98.91371818746119</v>
      </c>
      <c r="K40" s="98">
        <f aca="true" t="shared" si="14" ref="K40:K56">I40-F40</f>
        <v>-3.500000000000057</v>
      </c>
      <c r="L40" s="105">
        <f aca="true" t="shared" si="15" ref="L40:L56">I40/F40*100-100</f>
        <v>-1.0862818125388145</v>
      </c>
      <c r="M40" s="105">
        <f aca="true" t="shared" si="16" ref="M40:M56">I40/H40*100</f>
        <v>100</v>
      </c>
      <c r="N40" s="98">
        <f aca="true" t="shared" si="17" ref="N40:N56">I40-H40</f>
        <v>0</v>
      </c>
      <c r="O40" s="105">
        <f aca="true" t="shared" si="18" ref="O40:O56">I40/H40*100-100</f>
        <v>0</v>
      </c>
      <c r="P40" s="105">
        <f aca="true" t="shared" si="19" ref="P40:P54">H40/G40*100</f>
        <v>104.80105228543243</v>
      </c>
      <c r="Q40" s="98">
        <f aca="true" t="shared" si="20" ref="Q40:Q56">H40-G40</f>
        <v>14.600000000000023</v>
      </c>
      <c r="R40" s="105">
        <f aca="true" t="shared" si="21" ref="R40:R54">H40/G40*100-100</f>
        <v>4.801052285432434</v>
      </c>
    </row>
    <row r="41" spans="1:18" s="222" customFormat="1" ht="15">
      <c r="A41" s="34" t="str">
        <f>'Ведомст.2017'!B41</f>
        <v>Мобилизационная и вневойсковая подготовка</v>
      </c>
      <c r="B41" s="41" t="str">
        <f>'Ведомст.2017'!D41</f>
        <v>02</v>
      </c>
      <c r="C41" s="41" t="str">
        <f>'Ведомст.2017'!E41</f>
        <v>03</v>
      </c>
      <c r="D41" s="48"/>
      <c r="E41" s="41"/>
      <c r="F41" s="99">
        <f t="shared" si="12"/>
        <v>322.20000000000005</v>
      </c>
      <c r="G41" s="99">
        <f t="shared" si="12"/>
        <v>304.09999999999997</v>
      </c>
      <c r="H41" s="99">
        <f t="shared" si="12"/>
        <v>318.7</v>
      </c>
      <c r="I41" s="99">
        <f t="shared" si="12"/>
        <v>318.7</v>
      </c>
      <c r="J41" s="119">
        <f t="shared" si="13"/>
        <v>98.91371818746119</v>
      </c>
      <c r="K41" s="99">
        <f t="shared" si="14"/>
        <v>-3.500000000000057</v>
      </c>
      <c r="L41" s="119">
        <f t="shared" si="15"/>
        <v>-1.0862818125388145</v>
      </c>
      <c r="M41" s="119">
        <f t="shared" si="16"/>
        <v>100</v>
      </c>
      <c r="N41" s="99">
        <f t="shared" si="17"/>
        <v>0</v>
      </c>
      <c r="O41" s="119">
        <f t="shared" si="18"/>
        <v>0</v>
      </c>
      <c r="P41" s="119">
        <f t="shared" si="19"/>
        <v>104.80105228543243</v>
      </c>
      <c r="Q41" s="99">
        <f t="shared" si="20"/>
        <v>14.600000000000023</v>
      </c>
      <c r="R41" s="119">
        <f t="shared" si="21"/>
        <v>4.801052285432434</v>
      </c>
    </row>
    <row r="42" spans="1:18" s="223" customFormat="1" ht="38.25">
      <c r="A42" s="37" t="str">
        <f>'Ведомст.2017'!B42</f>
        <v>Муниципальная программа «Управление муниципальными финансами муниципального образования Ковардицкое на 2016-2020 годы»</v>
      </c>
      <c r="B42" s="42" t="str">
        <f>'Ведомст.2017'!D42</f>
        <v>02</v>
      </c>
      <c r="C42" s="42" t="str">
        <f>'Ведомст.2017'!E42</f>
        <v>03</v>
      </c>
      <c r="D42" s="49" t="str">
        <f>'Ведомст.2017'!F42</f>
        <v>08</v>
      </c>
      <c r="E42" s="42"/>
      <c r="F42" s="103">
        <f t="shared" si="12"/>
        <v>322.20000000000005</v>
      </c>
      <c r="G42" s="103">
        <f t="shared" si="12"/>
        <v>304.09999999999997</v>
      </c>
      <c r="H42" s="103">
        <f t="shared" si="12"/>
        <v>318.7</v>
      </c>
      <c r="I42" s="103">
        <f t="shared" si="12"/>
        <v>318.7</v>
      </c>
      <c r="J42" s="106">
        <f t="shared" si="13"/>
        <v>98.91371818746119</v>
      </c>
      <c r="K42" s="103">
        <f t="shared" si="14"/>
        <v>-3.500000000000057</v>
      </c>
      <c r="L42" s="106">
        <f t="shared" si="15"/>
        <v>-1.0862818125388145</v>
      </c>
      <c r="M42" s="106">
        <f t="shared" si="16"/>
        <v>100</v>
      </c>
      <c r="N42" s="103">
        <f t="shared" si="17"/>
        <v>0</v>
      </c>
      <c r="O42" s="106">
        <f t="shared" si="18"/>
        <v>0</v>
      </c>
      <c r="P42" s="106">
        <f t="shared" si="19"/>
        <v>104.80105228543243</v>
      </c>
      <c r="Q42" s="103">
        <f t="shared" si="20"/>
        <v>14.600000000000023</v>
      </c>
      <c r="R42" s="106">
        <f t="shared" si="21"/>
        <v>4.801052285432434</v>
      </c>
    </row>
    <row r="43" spans="1:18" s="223" customFormat="1" ht="54" customHeight="1">
      <c r="A43" s="37" t="str">
        <f>'Ведомст.2017'!B43</f>
        <v>Подпрограмма «Повышение эффективности бюджетных расходов на содержание органов местного самоуправления и на осуществление первичного воинского учета в муниципальном образовании Ковардицкое»</v>
      </c>
      <c r="B43" s="42" t="str">
        <f>'Ведомст.2017'!D43</f>
        <v>02</v>
      </c>
      <c r="C43" s="42" t="str">
        <f>'Ведомст.2017'!E43</f>
        <v>03</v>
      </c>
      <c r="D43" s="49" t="str">
        <f>'Ведомст.2017'!F43</f>
        <v>08 3</v>
      </c>
      <c r="E43" s="42"/>
      <c r="F43" s="103">
        <f t="shared" si="12"/>
        <v>322.20000000000005</v>
      </c>
      <c r="G43" s="103">
        <f t="shared" si="12"/>
        <v>304.09999999999997</v>
      </c>
      <c r="H43" s="103">
        <f t="shared" si="12"/>
        <v>318.7</v>
      </c>
      <c r="I43" s="103">
        <f t="shared" si="12"/>
        <v>318.7</v>
      </c>
      <c r="J43" s="106">
        <f t="shared" si="13"/>
        <v>98.91371818746119</v>
      </c>
      <c r="K43" s="103">
        <f t="shared" si="14"/>
        <v>-3.500000000000057</v>
      </c>
      <c r="L43" s="106">
        <f t="shared" si="15"/>
        <v>-1.0862818125388145</v>
      </c>
      <c r="M43" s="106">
        <f t="shared" si="16"/>
        <v>100</v>
      </c>
      <c r="N43" s="103">
        <f t="shared" si="17"/>
        <v>0</v>
      </c>
      <c r="O43" s="106">
        <f t="shared" si="18"/>
        <v>0</v>
      </c>
      <c r="P43" s="106">
        <f t="shared" si="19"/>
        <v>104.80105228543243</v>
      </c>
      <c r="Q43" s="103">
        <f t="shared" si="20"/>
        <v>14.600000000000023</v>
      </c>
      <c r="R43" s="106">
        <f t="shared" si="21"/>
        <v>4.801052285432434</v>
      </c>
    </row>
    <row r="44" spans="1:18" s="223" customFormat="1" ht="51">
      <c r="A44" s="37" t="str">
        <f>'Ведомст.2017'!B44</f>
        <v>Основное мероприятие «Мониторинг расходов на оплату труда работников, осуществляющих полномочия по первичному воинскому учету на территориях, где отсутствуют военные комиссариаты»</v>
      </c>
      <c r="B44" s="42" t="str">
        <f>'Ведомст.2017'!D44</f>
        <v>02</v>
      </c>
      <c r="C44" s="42" t="str">
        <f>'Ведомст.2017'!E44</f>
        <v>03</v>
      </c>
      <c r="D44" s="49" t="str">
        <f>'Ведомст.2017'!F44</f>
        <v>08 3 01</v>
      </c>
      <c r="E44" s="42"/>
      <c r="F44" s="103">
        <f>SUM(F45:F46)</f>
        <v>322.20000000000005</v>
      </c>
      <c r="G44" s="103">
        <f>SUM(G45:G46)</f>
        <v>304.09999999999997</v>
      </c>
      <c r="H44" s="103">
        <f>SUM(H45:H46)</f>
        <v>318.7</v>
      </c>
      <c r="I44" s="103">
        <f>SUM(I45:I46)</f>
        <v>318.7</v>
      </c>
      <c r="J44" s="106">
        <f t="shared" si="13"/>
        <v>98.91371818746119</v>
      </c>
      <c r="K44" s="103">
        <f t="shared" si="14"/>
        <v>-3.500000000000057</v>
      </c>
      <c r="L44" s="106">
        <f t="shared" si="15"/>
        <v>-1.0862818125388145</v>
      </c>
      <c r="M44" s="106">
        <f t="shared" si="16"/>
        <v>100</v>
      </c>
      <c r="N44" s="103">
        <f t="shared" si="17"/>
        <v>0</v>
      </c>
      <c r="O44" s="106">
        <f t="shared" si="18"/>
        <v>0</v>
      </c>
      <c r="P44" s="106">
        <f t="shared" si="19"/>
        <v>104.80105228543243</v>
      </c>
      <c r="Q44" s="103">
        <f t="shared" si="20"/>
        <v>14.600000000000023</v>
      </c>
      <c r="R44" s="106">
        <f t="shared" si="21"/>
        <v>4.801052285432434</v>
      </c>
    </row>
    <row r="45" spans="1:18" ht="71.25" customHeight="1">
      <c r="A45" s="21" t="str">
        <f>'Ведомст.2017'!B45</f>
        <v>Осуществление первичного воинского учета на территориях, где отсутствуют военные комиссариаты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45" s="22" t="str">
        <f>'Ведомст.2017'!D45</f>
        <v>02</v>
      </c>
      <c r="C45" s="22" t="str">
        <f>'Ведомст.2017'!E45</f>
        <v>03</v>
      </c>
      <c r="D45" s="50" t="str">
        <f>'Ведомст.2017'!F45</f>
        <v>08 3 01 51180</v>
      </c>
      <c r="E45" s="22" t="str">
        <f>'Ведомст.2017'!G45</f>
        <v>100</v>
      </c>
      <c r="F45" s="102">
        <v>281.6</v>
      </c>
      <c r="G45" s="102">
        <v>292.7</v>
      </c>
      <c r="H45" s="102">
        <f>'Ведомст.2017'!H45</f>
        <v>307.3</v>
      </c>
      <c r="I45" s="102">
        <f>'Вед.'!I43</f>
        <v>307.3</v>
      </c>
      <c r="J45" s="107">
        <f t="shared" si="13"/>
        <v>109.12642045454545</v>
      </c>
      <c r="K45" s="102">
        <f t="shared" si="14"/>
        <v>25.69999999999999</v>
      </c>
      <c r="L45" s="107">
        <f t="shared" si="15"/>
        <v>9.126420454545453</v>
      </c>
      <c r="M45" s="107">
        <f t="shared" si="16"/>
        <v>100</v>
      </c>
      <c r="N45" s="102">
        <f t="shared" si="17"/>
        <v>0</v>
      </c>
      <c r="O45" s="107">
        <f t="shared" si="18"/>
        <v>0</v>
      </c>
      <c r="P45" s="107">
        <f t="shared" si="19"/>
        <v>104.98804236419544</v>
      </c>
      <c r="Q45" s="102">
        <f t="shared" si="20"/>
        <v>14.600000000000023</v>
      </c>
      <c r="R45" s="107">
        <f t="shared" si="21"/>
        <v>4.988042364195437</v>
      </c>
    </row>
    <row r="46" spans="1:18" ht="38.25">
      <c r="A46" s="21" t="str">
        <f>'Ведомст.2017'!B46</f>
        <v>Осуществление первичного воинского учета на территориях, где отсутствуют военные комиссариаты   (Закупка товаров, работ и услуг для обеспечения государственных (муниципальных) нужд)</v>
      </c>
      <c r="B46" s="22" t="str">
        <f>'Ведомст.2017'!D46</f>
        <v>02</v>
      </c>
      <c r="C46" s="22" t="str">
        <f>'Ведомст.2017'!E46</f>
        <v>03</v>
      </c>
      <c r="D46" s="50" t="str">
        <f>'Ведомст.2017'!F46</f>
        <v>08 3 01 51180</v>
      </c>
      <c r="E46" s="22" t="str">
        <f>'Ведомст.2017'!G46</f>
        <v>200</v>
      </c>
      <c r="F46" s="102">
        <v>40.6</v>
      </c>
      <c r="G46" s="102">
        <v>11.4</v>
      </c>
      <c r="H46" s="102">
        <f>'Ведомст.2017'!H46</f>
        <v>11.4</v>
      </c>
      <c r="I46" s="102">
        <f>'Вед.'!I44</f>
        <v>11.4</v>
      </c>
      <c r="J46" s="107">
        <f t="shared" si="13"/>
        <v>28.078817733990146</v>
      </c>
      <c r="K46" s="102">
        <f t="shared" si="14"/>
        <v>-29.200000000000003</v>
      </c>
      <c r="L46" s="107">
        <f t="shared" si="15"/>
        <v>-71.92118226600985</v>
      </c>
      <c r="M46" s="107">
        <f t="shared" si="16"/>
        <v>100</v>
      </c>
      <c r="N46" s="102">
        <f t="shared" si="17"/>
        <v>0</v>
      </c>
      <c r="O46" s="107">
        <f t="shared" si="18"/>
        <v>0</v>
      </c>
      <c r="P46" s="107">
        <f t="shared" si="19"/>
        <v>100</v>
      </c>
      <c r="Q46" s="102">
        <f t="shared" si="20"/>
        <v>0</v>
      </c>
      <c r="R46" s="107">
        <f t="shared" si="21"/>
        <v>0</v>
      </c>
    </row>
    <row r="47" spans="1:18" ht="15">
      <c r="A47" s="8" t="str">
        <f>'Ведомст.2017'!B47</f>
        <v>Национальная безопасность и правоохранительная деятельность</v>
      </c>
      <c r="B47" s="9" t="str">
        <f>'Ведомст.2017'!D47</f>
        <v>03</v>
      </c>
      <c r="C47" s="9"/>
      <c r="D47" s="52"/>
      <c r="E47" s="9"/>
      <c r="F47" s="98">
        <f aca="true" t="shared" si="22" ref="F47:I50">F48</f>
        <v>583.0627900000001</v>
      </c>
      <c r="G47" s="98">
        <f t="shared" si="22"/>
        <v>334</v>
      </c>
      <c r="H47" s="98">
        <f t="shared" si="22"/>
        <v>334</v>
      </c>
      <c r="I47" s="98">
        <f t="shared" si="22"/>
        <v>333.67829</v>
      </c>
      <c r="J47" s="105">
        <f t="shared" si="13"/>
        <v>57.2285345116947</v>
      </c>
      <c r="K47" s="98">
        <f t="shared" si="14"/>
        <v>-249.38450000000006</v>
      </c>
      <c r="L47" s="105">
        <f t="shared" si="15"/>
        <v>-42.7714654883053</v>
      </c>
      <c r="M47" s="105">
        <f t="shared" si="16"/>
        <v>99.90367964071856</v>
      </c>
      <c r="N47" s="98">
        <f t="shared" si="17"/>
        <v>-0.32170999999999594</v>
      </c>
      <c r="O47" s="105">
        <f t="shared" si="18"/>
        <v>-0.09632035928143523</v>
      </c>
      <c r="P47" s="105">
        <f t="shared" si="19"/>
        <v>100</v>
      </c>
      <c r="Q47" s="98">
        <f t="shared" si="20"/>
        <v>0</v>
      </c>
      <c r="R47" s="105">
        <f t="shared" si="21"/>
        <v>0</v>
      </c>
    </row>
    <row r="48" spans="1:18" s="222" customFormat="1" ht="27">
      <c r="A48" s="34" t="str">
        <f>'Ведомст.2017'!B48</f>
        <v>Защита населения и территории от чрезвычайных ситуаций природного и техногенного характера, гражданская оборона</v>
      </c>
      <c r="B48" s="40" t="str">
        <f>'Ведомст.2017'!D48</f>
        <v>03</v>
      </c>
      <c r="C48" s="40" t="str">
        <f>'Ведомст.2017'!E48</f>
        <v>09</v>
      </c>
      <c r="D48" s="47"/>
      <c r="E48" s="40"/>
      <c r="F48" s="99">
        <f>F49+F57</f>
        <v>583.0627900000001</v>
      </c>
      <c r="G48" s="99">
        <f>G49+G57</f>
        <v>334</v>
      </c>
      <c r="H48" s="99">
        <f>H49+H57</f>
        <v>334</v>
      </c>
      <c r="I48" s="99">
        <f>I49+I57</f>
        <v>333.67829</v>
      </c>
      <c r="J48" s="119">
        <f t="shared" si="13"/>
        <v>57.2285345116947</v>
      </c>
      <c r="K48" s="99">
        <f t="shared" si="14"/>
        <v>-249.38450000000006</v>
      </c>
      <c r="L48" s="119">
        <f t="shared" si="15"/>
        <v>-42.7714654883053</v>
      </c>
      <c r="M48" s="119">
        <f t="shared" si="16"/>
        <v>99.90367964071856</v>
      </c>
      <c r="N48" s="99">
        <f t="shared" si="17"/>
        <v>-0.32170999999999594</v>
      </c>
      <c r="O48" s="119">
        <f t="shared" si="18"/>
        <v>-0.09632035928143523</v>
      </c>
      <c r="P48" s="119">
        <f t="shared" si="19"/>
        <v>100</v>
      </c>
      <c r="Q48" s="99">
        <f t="shared" si="20"/>
        <v>0</v>
      </c>
      <c r="R48" s="119">
        <f t="shared" si="21"/>
        <v>0</v>
      </c>
    </row>
    <row r="49" spans="1:18" s="223" customFormat="1" ht="51">
      <c r="A49" s="37" t="str">
        <f>'Ведомст.2017'!B49</f>
        <v>Муниципальная программа «Защита населения и территорий муниципального образования Ковардицкое от чрезвычайных ситуаций, обеспечение пожарной безопасности и безопасности людей на водных объектах на 2016-2020 годы»</v>
      </c>
      <c r="B49" s="38" t="str">
        <f>'Ведомст.2017'!D49</f>
        <v>03</v>
      </c>
      <c r="C49" s="38" t="str">
        <f>'Ведомст.2017'!E49</f>
        <v>09</v>
      </c>
      <c r="D49" s="45" t="str">
        <f>'Ведомст.2017'!F49</f>
        <v>02</v>
      </c>
      <c r="E49" s="38"/>
      <c r="F49" s="103">
        <f t="shared" si="22"/>
        <v>526.99279</v>
      </c>
      <c r="G49" s="103">
        <f t="shared" si="22"/>
        <v>334</v>
      </c>
      <c r="H49" s="103">
        <f t="shared" si="22"/>
        <v>334</v>
      </c>
      <c r="I49" s="103">
        <f t="shared" si="22"/>
        <v>333.67829</v>
      </c>
      <c r="J49" s="106">
        <f t="shared" si="13"/>
        <v>63.31742982669649</v>
      </c>
      <c r="K49" s="103">
        <f t="shared" si="14"/>
        <v>-193.3145</v>
      </c>
      <c r="L49" s="106">
        <f t="shared" si="15"/>
        <v>-36.68257017330351</v>
      </c>
      <c r="M49" s="106">
        <f t="shared" si="16"/>
        <v>99.90367964071856</v>
      </c>
      <c r="N49" s="103">
        <f t="shared" si="17"/>
        <v>-0.32170999999999594</v>
      </c>
      <c r="O49" s="106">
        <f t="shared" si="18"/>
        <v>-0.09632035928143523</v>
      </c>
      <c r="P49" s="106">
        <f t="shared" si="19"/>
        <v>100</v>
      </c>
      <c r="Q49" s="103">
        <f t="shared" si="20"/>
        <v>0</v>
      </c>
      <c r="R49" s="106">
        <f t="shared" si="21"/>
        <v>0</v>
      </c>
    </row>
    <row r="50" spans="1:18" s="223" customFormat="1" ht="63.75">
      <c r="A50" s="37" t="str">
        <f>'Ведомст.2017'!B50</f>
        <v>Подпрограмма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Ковардицкое на 2016-2020 годы»</v>
      </c>
      <c r="B50" s="38" t="str">
        <f>'Ведомст.2017'!D50</f>
        <v>03</v>
      </c>
      <c r="C50" s="38" t="str">
        <f>'Ведомст.2017'!E50</f>
        <v>09</v>
      </c>
      <c r="D50" s="45" t="str">
        <f>'Ведомст.2017'!F50</f>
        <v>02 1 </v>
      </c>
      <c r="E50" s="38"/>
      <c r="F50" s="103">
        <f t="shared" si="22"/>
        <v>526.99279</v>
      </c>
      <c r="G50" s="103">
        <f t="shared" si="22"/>
        <v>334</v>
      </c>
      <c r="H50" s="103">
        <f t="shared" si="22"/>
        <v>334</v>
      </c>
      <c r="I50" s="103">
        <f t="shared" si="22"/>
        <v>333.67829</v>
      </c>
      <c r="J50" s="106">
        <f t="shared" si="13"/>
        <v>63.31742982669649</v>
      </c>
      <c r="K50" s="103">
        <f t="shared" si="14"/>
        <v>-193.3145</v>
      </c>
      <c r="L50" s="106">
        <f t="shared" si="15"/>
        <v>-36.68257017330351</v>
      </c>
      <c r="M50" s="106">
        <f t="shared" si="16"/>
        <v>99.90367964071856</v>
      </c>
      <c r="N50" s="103">
        <f t="shared" si="17"/>
        <v>-0.32170999999999594</v>
      </c>
      <c r="O50" s="106">
        <f t="shared" si="18"/>
        <v>-0.09632035928143523</v>
      </c>
      <c r="P50" s="106">
        <f t="shared" si="19"/>
        <v>100</v>
      </c>
      <c r="Q50" s="103">
        <f t="shared" si="20"/>
        <v>0</v>
      </c>
      <c r="R50" s="106">
        <f t="shared" si="21"/>
        <v>0</v>
      </c>
    </row>
    <row r="51" spans="1:18" s="223" customFormat="1" ht="25.5">
      <c r="A51" s="37" t="str">
        <f>'Ведомст.2017'!B51</f>
        <v>Основное мероприятие «Обеспечение условий для безопасной жизнедеятельности населения муниципального образования»</v>
      </c>
      <c r="B51" s="38" t="str">
        <f>'Ведомст.2017'!D51</f>
        <v>03</v>
      </c>
      <c r="C51" s="38" t="str">
        <f>'Ведомст.2017'!E51</f>
        <v>09</v>
      </c>
      <c r="D51" s="45" t="str">
        <f>'Ведомст.2017'!F51</f>
        <v>02 1 01</v>
      </c>
      <c r="E51" s="38"/>
      <c r="F51" s="103">
        <f>SUM(F52:F56)</f>
        <v>526.99279</v>
      </c>
      <c r="G51" s="103">
        <f>SUM(G52:G56)</f>
        <v>334</v>
      </c>
      <c r="H51" s="103">
        <f>SUM(H52:H56)</f>
        <v>334</v>
      </c>
      <c r="I51" s="103">
        <f>SUM(I52:I56)</f>
        <v>333.67829</v>
      </c>
      <c r="J51" s="106">
        <f t="shared" si="13"/>
        <v>63.31742982669649</v>
      </c>
      <c r="K51" s="103">
        <f t="shared" si="14"/>
        <v>-193.3145</v>
      </c>
      <c r="L51" s="106">
        <f t="shared" si="15"/>
        <v>-36.68257017330351</v>
      </c>
      <c r="M51" s="106">
        <f t="shared" si="16"/>
        <v>99.90367964071856</v>
      </c>
      <c r="N51" s="103">
        <f t="shared" si="17"/>
        <v>-0.32170999999999594</v>
      </c>
      <c r="O51" s="106">
        <f t="shared" si="18"/>
        <v>-0.09632035928143523</v>
      </c>
      <c r="P51" s="106">
        <f t="shared" si="19"/>
        <v>100</v>
      </c>
      <c r="Q51" s="103">
        <f t="shared" si="20"/>
        <v>0</v>
      </c>
      <c r="R51" s="106">
        <f t="shared" si="21"/>
        <v>0</v>
      </c>
    </row>
    <row r="52" spans="1:18" ht="38.25">
      <c r="A52" s="21" t="str">
        <f>'Ведомст.2017'!B52</f>
        <v>Опашка территорий населённых пунктов в противопожарных целях (Закупка товаров, работ и услуг для обеспечения государственных (муниципальных) нужд)</v>
      </c>
      <c r="B52" s="10" t="str">
        <f>'Ведомст.2017'!D52</f>
        <v>03</v>
      </c>
      <c r="C52" s="10" t="str">
        <f>'Ведомст.2017'!E52</f>
        <v>09</v>
      </c>
      <c r="D52" s="46" t="str">
        <f>'Ведомст.2017'!F52</f>
        <v>02 1 01 22730</v>
      </c>
      <c r="E52" s="10" t="str">
        <f>'Ведомст.2017'!G52</f>
        <v>200</v>
      </c>
      <c r="F52" s="101">
        <v>262.49959</v>
      </c>
      <c r="G52" s="101">
        <v>204</v>
      </c>
      <c r="H52" s="101">
        <f>'Ведомст.2017'!H52</f>
        <v>193.2</v>
      </c>
      <c r="I52" s="101">
        <f>'Вед.'!I50</f>
        <v>193.10519</v>
      </c>
      <c r="J52" s="107">
        <f t="shared" si="13"/>
        <v>73.56399680471881</v>
      </c>
      <c r="K52" s="102">
        <f t="shared" si="14"/>
        <v>-69.39440000000002</v>
      </c>
      <c r="L52" s="107">
        <f t="shared" si="15"/>
        <v>-26.436003195281188</v>
      </c>
      <c r="M52" s="107">
        <f t="shared" si="16"/>
        <v>99.9509265010352</v>
      </c>
      <c r="N52" s="102">
        <f t="shared" si="17"/>
        <v>-0.0948099999999954</v>
      </c>
      <c r="O52" s="107">
        <f t="shared" si="18"/>
        <v>-0.04907349896480184</v>
      </c>
      <c r="P52" s="107">
        <f t="shared" si="19"/>
        <v>94.70588235294117</v>
      </c>
      <c r="Q52" s="102">
        <f t="shared" si="20"/>
        <v>-10.800000000000011</v>
      </c>
      <c r="R52" s="107">
        <f t="shared" si="21"/>
        <v>-5.294117647058826</v>
      </c>
    </row>
    <row r="53" spans="1:18" ht="51">
      <c r="A53" s="21" t="str">
        <f>'Ведомст.2017'!B53</f>
        <v>Расчистка снега к пожарным гидрантам и пожарным водоемам на территории населенных пунктов в противопожарных целях (Закупка товаров, работ и услуг для обеспечения государственных (муниципальных) нужд)</v>
      </c>
      <c r="B53" s="10" t="str">
        <f>'Ведомст.2017'!D53</f>
        <v>03</v>
      </c>
      <c r="C53" s="10" t="str">
        <f>'Ведомст.2017'!E53</f>
        <v>09</v>
      </c>
      <c r="D53" s="46" t="str">
        <f>'Ведомст.2017'!F53</f>
        <v>02 1 01 22740</v>
      </c>
      <c r="E53" s="10" t="str">
        <f>'Ведомст.2017'!G53</f>
        <v>200</v>
      </c>
      <c r="F53" s="101">
        <v>34.4932</v>
      </c>
      <c r="G53" s="101">
        <v>60</v>
      </c>
      <c r="H53" s="101">
        <f>'Ведомст.2017'!H53</f>
        <v>65.5</v>
      </c>
      <c r="I53" s="101">
        <f>'Вед.'!I51</f>
        <v>65.4133</v>
      </c>
      <c r="J53" s="107">
        <f t="shared" si="13"/>
        <v>189.64114666079112</v>
      </c>
      <c r="K53" s="102">
        <f t="shared" si="14"/>
        <v>30.920100000000005</v>
      </c>
      <c r="L53" s="107">
        <f t="shared" si="15"/>
        <v>89.64114666079112</v>
      </c>
      <c r="M53" s="107">
        <f t="shared" si="16"/>
        <v>99.86763358778626</v>
      </c>
      <c r="N53" s="102">
        <f t="shared" si="17"/>
        <v>-0.08669999999999334</v>
      </c>
      <c r="O53" s="107">
        <f t="shared" si="18"/>
        <v>-0.13236641221374157</v>
      </c>
      <c r="P53" s="107">
        <f t="shared" si="19"/>
        <v>109.16666666666666</v>
      </c>
      <c r="Q53" s="102">
        <f t="shared" si="20"/>
        <v>5.5</v>
      </c>
      <c r="R53" s="107">
        <f t="shared" si="21"/>
        <v>9.166666666666657</v>
      </c>
    </row>
    <row r="54" spans="1:18" ht="38.25">
      <c r="A54" s="21" t="str">
        <f>'Ведомст.2017'!B54</f>
        <v>Обкос территорий населенных пунктов в противопожарных целях (Закупка товаров, работ и услуг для обеспечения государственных (муниципальных) нужд)</v>
      </c>
      <c r="B54" s="10" t="str">
        <f>'Ведомст.2017'!D54</f>
        <v>03</v>
      </c>
      <c r="C54" s="10" t="str">
        <f>'Ведомст.2017'!E54</f>
        <v>09</v>
      </c>
      <c r="D54" s="46" t="str">
        <f>'Ведомст.2017'!F54</f>
        <v>02 1 01 22750</v>
      </c>
      <c r="E54" s="10" t="str">
        <f>'Ведомст.2017'!G54</f>
        <v>200</v>
      </c>
      <c r="F54" s="101">
        <v>119.4</v>
      </c>
      <c r="G54" s="101">
        <v>70</v>
      </c>
      <c r="H54" s="101">
        <f>'Ведомст.2017'!H54</f>
        <v>67.4</v>
      </c>
      <c r="I54" s="101">
        <f>'Вед.'!I52</f>
        <v>67.3398</v>
      </c>
      <c r="J54" s="107">
        <f t="shared" si="13"/>
        <v>56.39849246231156</v>
      </c>
      <c r="K54" s="102">
        <f t="shared" si="14"/>
        <v>-52.06020000000001</v>
      </c>
      <c r="L54" s="107">
        <f t="shared" si="15"/>
        <v>-43.60150753768844</v>
      </c>
      <c r="M54" s="107">
        <f t="shared" si="16"/>
        <v>99.9106824925816</v>
      </c>
      <c r="N54" s="102">
        <f t="shared" si="17"/>
        <v>-0.06020000000000891</v>
      </c>
      <c r="O54" s="107">
        <f t="shared" si="18"/>
        <v>-0.08931750741840006</v>
      </c>
      <c r="P54" s="107">
        <f t="shared" si="19"/>
        <v>96.28571428571429</v>
      </c>
      <c r="Q54" s="102">
        <f t="shared" si="20"/>
        <v>-2.5999999999999943</v>
      </c>
      <c r="R54" s="107">
        <f t="shared" si="21"/>
        <v>-3.714285714285708</v>
      </c>
    </row>
    <row r="55" spans="1:18" ht="38.25">
      <c r="A55" s="21" t="s">
        <v>264</v>
      </c>
      <c r="B55" s="10" t="s">
        <v>27</v>
      </c>
      <c r="C55" s="10" t="s">
        <v>30</v>
      </c>
      <c r="D55" s="46" t="s">
        <v>265</v>
      </c>
      <c r="E55" s="10" t="s">
        <v>90</v>
      </c>
      <c r="F55" s="101">
        <v>99</v>
      </c>
      <c r="G55" s="101"/>
      <c r="H55" s="101"/>
      <c r="I55" s="101"/>
      <c r="J55" s="107">
        <f t="shared" si="13"/>
        <v>0</v>
      </c>
      <c r="K55" s="102">
        <f t="shared" si="14"/>
        <v>-99</v>
      </c>
      <c r="L55" s="107">
        <f t="shared" si="15"/>
        <v>-100</v>
      </c>
      <c r="M55" s="107" t="s">
        <v>287</v>
      </c>
      <c r="N55" s="102">
        <f t="shared" si="17"/>
        <v>0</v>
      </c>
      <c r="O55" s="107" t="s">
        <v>287</v>
      </c>
      <c r="P55" s="107" t="s">
        <v>287</v>
      </c>
      <c r="Q55" s="102">
        <f t="shared" si="20"/>
        <v>0</v>
      </c>
      <c r="R55" s="107" t="s">
        <v>287</v>
      </c>
    </row>
    <row r="56" spans="1:18" ht="25.5">
      <c r="A56" s="21" t="str">
        <f>'Ведомст.2017'!B55</f>
        <v>Прочие мероприятия (Закупка товаров, работ и услуг для обеспечения государственных (муниципальных) нужд)</v>
      </c>
      <c r="B56" s="10" t="str">
        <f>'Ведомст.2017'!D55</f>
        <v>03</v>
      </c>
      <c r="C56" s="10" t="str">
        <f>'Ведомст.2017'!E55</f>
        <v>09</v>
      </c>
      <c r="D56" s="46" t="str">
        <f>'Ведомст.2017'!F55</f>
        <v>02 1 01 22770</v>
      </c>
      <c r="E56" s="10" t="str">
        <f>'Ведомст.2017'!G55</f>
        <v>200</v>
      </c>
      <c r="F56" s="101">
        <v>11.6</v>
      </c>
      <c r="G56" s="101"/>
      <c r="H56" s="101">
        <f>'Ведомст.2017'!H55</f>
        <v>7.9</v>
      </c>
      <c r="I56" s="101">
        <f>'Вед.'!I53</f>
        <v>7.82</v>
      </c>
      <c r="J56" s="107">
        <f t="shared" si="13"/>
        <v>67.41379310344828</v>
      </c>
      <c r="K56" s="102">
        <f t="shared" si="14"/>
        <v>-3.7799999999999994</v>
      </c>
      <c r="L56" s="107">
        <f t="shared" si="15"/>
        <v>-32.586206896551715</v>
      </c>
      <c r="M56" s="107">
        <f t="shared" si="16"/>
        <v>98.9873417721519</v>
      </c>
      <c r="N56" s="102">
        <f t="shared" si="17"/>
        <v>-0.08000000000000007</v>
      </c>
      <c r="O56" s="107">
        <f t="shared" si="18"/>
        <v>-1.0126582278481067</v>
      </c>
      <c r="P56" s="107" t="s">
        <v>287</v>
      </c>
      <c r="Q56" s="102">
        <f t="shared" si="20"/>
        <v>7.9</v>
      </c>
      <c r="R56" s="107" t="s">
        <v>287</v>
      </c>
    </row>
    <row r="57" spans="1:18" s="223" customFormat="1" ht="15">
      <c r="A57" s="37" t="s">
        <v>51</v>
      </c>
      <c r="B57" s="38" t="s">
        <v>27</v>
      </c>
      <c r="C57" s="38" t="s">
        <v>30</v>
      </c>
      <c r="D57" s="45" t="s">
        <v>111</v>
      </c>
      <c r="E57" s="38"/>
      <c r="F57" s="100">
        <f>F58</f>
        <v>56.07</v>
      </c>
      <c r="G57" s="100"/>
      <c r="H57" s="100"/>
      <c r="I57" s="100"/>
      <c r="J57" s="106">
        <f>I57/F57*100</f>
        <v>0</v>
      </c>
      <c r="K57" s="103">
        <f>I57-F57</f>
        <v>-56.07</v>
      </c>
      <c r="L57" s="106">
        <f>I57/F57*100-100</f>
        <v>-100</v>
      </c>
      <c r="M57" s="106" t="s">
        <v>287</v>
      </c>
      <c r="N57" s="103">
        <f>I57-H57</f>
        <v>0</v>
      </c>
      <c r="O57" s="106" t="s">
        <v>287</v>
      </c>
      <c r="P57" s="106" t="s">
        <v>287</v>
      </c>
      <c r="Q57" s="103">
        <f>H57-G57</f>
        <v>0</v>
      </c>
      <c r="R57" s="106" t="s">
        <v>287</v>
      </c>
    </row>
    <row r="58" spans="1:18" s="223" customFormat="1" ht="15">
      <c r="A58" s="37" t="s">
        <v>52</v>
      </c>
      <c r="B58" s="38" t="s">
        <v>27</v>
      </c>
      <c r="C58" s="38" t="s">
        <v>30</v>
      </c>
      <c r="D58" s="45" t="s">
        <v>114</v>
      </c>
      <c r="E58" s="38"/>
      <c r="F58" s="100">
        <f>F59</f>
        <v>56.07</v>
      </c>
      <c r="G58" s="100"/>
      <c r="H58" s="100"/>
      <c r="I58" s="100"/>
      <c r="J58" s="106">
        <f>I58/F58*100</f>
        <v>0</v>
      </c>
      <c r="K58" s="103">
        <f>I58-F58</f>
        <v>-56.07</v>
      </c>
      <c r="L58" s="106">
        <f>I58/F58*100-100</f>
        <v>-100</v>
      </c>
      <c r="M58" s="106" t="s">
        <v>287</v>
      </c>
      <c r="N58" s="103">
        <f>I58-H58</f>
        <v>0</v>
      </c>
      <c r="O58" s="106" t="s">
        <v>287</v>
      </c>
      <c r="P58" s="106" t="s">
        <v>287</v>
      </c>
      <c r="Q58" s="103">
        <f>H58-G58</f>
        <v>0</v>
      </c>
      <c r="R58" s="106" t="s">
        <v>287</v>
      </c>
    </row>
    <row r="59" spans="1:18" ht="38.25">
      <c r="A59" s="21" t="s">
        <v>266</v>
      </c>
      <c r="B59" s="10" t="s">
        <v>27</v>
      </c>
      <c r="C59" s="10" t="s">
        <v>30</v>
      </c>
      <c r="D59" s="46" t="s">
        <v>56</v>
      </c>
      <c r="E59" s="10" t="s">
        <v>90</v>
      </c>
      <c r="F59" s="101">
        <v>56.07</v>
      </c>
      <c r="G59" s="101"/>
      <c r="H59" s="101"/>
      <c r="I59" s="101"/>
      <c r="J59" s="107">
        <f>I59/F59*100</f>
        <v>0</v>
      </c>
      <c r="K59" s="102">
        <f>I59-F59</f>
        <v>-56.07</v>
      </c>
      <c r="L59" s="107">
        <f>I59/F59*100-100</f>
        <v>-100</v>
      </c>
      <c r="M59" s="107" t="s">
        <v>287</v>
      </c>
      <c r="N59" s="102">
        <f>I59-H59</f>
        <v>0</v>
      </c>
      <c r="O59" s="107" t="s">
        <v>287</v>
      </c>
      <c r="P59" s="107" t="s">
        <v>287</v>
      </c>
      <c r="Q59" s="102">
        <f>H59-G59</f>
        <v>0</v>
      </c>
      <c r="R59" s="107" t="s">
        <v>287</v>
      </c>
    </row>
    <row r="60" spans="1:18" ht="15">
      <c r="A60" s="8" t="str">
        <f>'Ведомст.2017'!B56</f>
        <v>Национальная экономика</v>
      </c>
      <c r="B60" s="9" t="s">
        <v>19</v>
      </c>
      <c r="C60" s="10"/>
      <c r="D60" s="46"/>
      <c r="E60" s="10"/>
      <c r="F60" s="104">
        <f>F70+F61</f>
        <v>158.23768</v>
      </c>
      <c r="G60" s="104">
        <f>G70+G61</f>
        <v>940</v>
      </c>
      <c r="H60" s="104">
        <f>H70+H61</f>
        <v>1067</v>
      </c>
      <c r="I60" s="104">
        <f>I70+I61</f>
        <v>939.99104</v>
      </c>
      <c r="J60" s="105">
        <f aca="true" t="shared" si="23" ref="J60:J103">I60/F60*100</f>
        <v>594.0374252200866</v>
      </c>
      <c r="K60" s="98">
        <f aca="true" t="shared" si="24" ref="K60:K103">I60-F60</f>
        <v>781.7533599999999</v>
      </c>
      <c r="L60" s="105">
        <f aca="true" t="shared" si="25" ref="L60:L103">I60/F60*100-100</f>
        <v>494.03742522008656</v>
      </c>
      <c r="M60" s="105">
        <f aca="true" t="shared" si="26" ref="M60:M103">I60/H60*100</f>
        <v>88.0966298031865</v>
      </c>
      <c r="N60" s="98">
        <f aca="true" t="shared" si="27" ref="N60:N103">I60-H60</f>
        <v>-127.00896</v>
      </c>
      <c r="O60" s="105">
        <f aca="true" t="shared" si="28" ref="O60:O103">I60/H60*100-100</f>
        <v>-11.903370196813498</v>
      </c>
      <c r="P60" s="105">
        <f aca="true" t="shared" si="29" ref="P60:P103">H60/G60*100</f>
        <v>113.51063829787233</v>
      </c>
      <c r="Q60" s="98">
        <f aca="true" t="shared" si="30" ref="Q60:Q103">H60-G60</f>
        <v>127</v>
      </c>
      <c r="R60" s="105">
        <f aca="true" t="shared" si="31" ref="R60:R103">H60/G60*100-100</f>
        <v>13.510638297872333</v>
      </c>
    </row>
    <row r="61" spans="1:18" s="223" customFormat="1" ht="15">
      <c r="A61" s="34" t="s">
        <v>267</v>
      </c>
      <c r="B61" s="40" t="s">
        <v>19</v>
      </c>
      <c r="C61" s="38" t="s">
        <v>31</v>
      </c>
      <c r="D61" s="45"/>
      <c r="E61" s="38"/>
      <c r="F61" s="118">
        <f>F62+F66</f>
        <v>158.23768</v>
      </c>
      <c r="G61" s="118"/>
      <c r="H61" s="118"/>
      <c r="I61" s="118"/>
      <c r="J61" s="119">
        <f aca="true" t="shared" si="32" ref="J61:J69">I61/F61*100</f>
        <v>0</v>
      </c>
      <c r="K61" s="99">
        <f aca="true" t="shared" si="33" ref="K61:K69">I61-F61</f>
        <v>-158.23768</v>
      </c>
      <c r="L61" s="119">
        <f aca="true" t="shared" si="34" ref="L61:L69">I61/F61*100-100</f>
        <v>-100</v>
      </c>
      <c r="M61" s="119" t="s">
        <v>287</v>
      </c>
      <c r="N61" s="99">
        <f aca="true" t="shared" si="35" ref="N61:N69">I61-H61</f>
        <v>0</v>
      </c>
      <c r="O61" s="119" t="s">
        <v>287</v>
      </c>
      <c r="P61" s="119" t="s">
        <v>287</v>
      </c>
      <c r="Q61" s="99">
        <f aca="true" t="shared" si="36" ref="Q61:Q69">H61-G61</f>
        <v>0</v>
      </c>
      <c r="R61" s="119" t="s">
        <v>287</v>
      </c>
    </row>
    <row r="62" spans="1:18" s="223" customFormat="1" ht="51">
      <c r="A62" s="37" t="s">
        <v>268</v>
      </c>
      <c r="B62" s="38" t="s">
        <v>19</v>
      </c>
      <c r="C62" s="38" t="s">
        <v>31</v>
      </c>
      <c r="D62" s="45" t="s">
        <v>17</v>
      </c>
      <c r="E62" s="38"/>
      <c r="F62" s="100">
        <f>F63</f>
        <v>58.28228</v>
      </c>
      <c r="G62" s="100"/>
      <c r="H62" s="100"/>
      <c r="I62" s="100"/>
      <c r="J62" s="106">
        <f t="shared" si="32"/>
        <v>0</v>
      </c>
      <c r="K62" s="103">
        <f t="shared" si="33"/>
        <v>-58.28228</v>
      </c>
      <c r="L62" s="106">
        <f t="shared" si="34"/>
        <v>-100</v>
      </c>
      <c r="M62" s="106" t="s">
        <v>287</v>
      </c>
      <c r="N62" s="103">
        <f t="shared" si="35"/>
        <v>0</v>
      </c>
      <c r="O62" s="106" t="s">
        <v>287</v>
      </c>
      <c r="P62" s="106" t="s">
        <v>287</v>
      </c>
      <c r="Q62" s="103">
        <f t="shared" si="36"/>
        <v>0</v>
      </c>
      <c r="R62" s="106" t="s">
        <v>287</v>
      </c>
    </row>
    <row r="63" spans="1:18" s="223" customFormat="1" ht="63.75">
      <c r="A63" s="37" t="s">
        <v>269</v>
      </c>
      <c r="B63" s="38" t="s">
        <v>19</v>
      </c>
      <c r="C63" s="38" t="s">
        <v>31</v>
      </c>
      <c r="D63" s="45" t="s">
        <v>270</v>
      </c>
      <c r="E63" s="38"/>
      <c r="F63" s="100">
        <f>F64</f>
        <v>58.28228</v>
      </c>
      <c r="G63" s="100"/>
      <c r="H63" s="100"/>
      <c r="I63" s="100"/>
      <c r="J63" s="106">
        <f t="shared" si="32"/>
        <v>0</v>
      </c>
      <c r="K63" s="103">
        <f t="shared" si="33"/>
        <v>-58.28228</v>
      </c>
      <c r="L63" s="106">
        <f t="shared" si="34"/>
        <v>-100</v>
      </c>
      <c r="M63" s="106" t="s">
        <v>287</v>
      </c>
      <c r="N63" s="103">
        <f t="shared" si="35"/>
        <v>0</v>
      </c>
      <c r="O63" s="106" t="s">
        <v>287</v>
      </c>
      <c r="P63" s="106" t="s">
        <v>287</v>
      </c>
      <c r="Q63" s="103">
        <f t="shared" si="36"/>
        <v>0</v>
      </c>
      <c r="R63" s="106" t="s">
        <v>287</v>
      </c>
    </row>
    <row r="64" spans="1:18" s="223" customFormat="1" ht="25.5">
      <c r="A64" s="37" t="s">
        <v>271</v>
      </c>
      <c r="B64" s="38" t="s">
        <v>19</v>
      </c>
      <c r="C64" s="38" t="s">
        <v>31</v>
      </c>
      <c r="D64" s="45" t="s">
        <v>119</v>
      </c>
      <c r="E64" s="38"/>
      <c r="F64" s="100">
        <f>F65</f>
        <v>58.28228</v>
      </c>
      <c r="G64" s="100"/>
      <c r="H64" s="100"/>
      <c r="I64" s="100"/>
      <c r="J64" s="106">
        <f t="shared" si="32"/>
        <v>0</v>
      </c>
      <c r="K64" s="103">
        <f t="shared" si="33"/>
        <v>-58.28228</v>
      </c>
      <c r="L64" s="106">
        <f t="shared" si="34"/>
        <v>-100</v>
      </c>
      <c r="M64" s="106" t="s">
        <v>287</v>
      </c>
      <c r="N64" s="103">
        <f t="shared" si="35"/>
        <v>0</v>
      </c>
      <c r="O64" s="106" t="s">
        <v>287</v>
      </c>
      <c r="P64" s="106" t="s">
        <v>287</v>
      </c>
      <c r="Q64" s="103">
        <f t="shared" si="36"/>
        <v>0</v>
      </c>
      <c r="R64" s="106" t="s">
        <v>287</v>
      </c>
    </row>
    <row r="65" spans="1:18" ht="89.25">
      <c r="A65" s="21" t="s">
        <v>272</v>
      </c>
      <c r="B65" s="10" t="s">
        <v>19</v>
      </c>
      <c r="C65" s="10" t="s">
        <v>31</v>
      </c>
      <c r="D65" s="46" t="s">
        <v>273</v>
      </c>
      <c r="E65" s="10" t="s">
        <v>90</v>
      </c>
      <c r="F65" s="101">
        <v>58.28228</v>
      </c>
      <c r="G65" s="101"/>
      <c r="H65" s="101"/>
      <c r="I65" s="101"/>
      <c r="J65" s="107">
        <f t="shared" si="32"/>
        <v>0</v>
      </c>
      <c r="K65" s="102">
        <f t="shared" si="33"/>
        <v>-58.28228</v>
      </c>
      <c r="L65" s="107">
        <f t="shared" si="34"/>
        <v>-100</v>
      </c>
      <c r="M65" s="107" t="s">
        <v>287</v>
      </c>
      <c r="N65" s="102">
        <f t="shared" si="35"/>
        <v>0</v>
      </c>
      <c r="O65" s="107" t="s">
        <v>287</v>
      </c>
      <c r="P65" s="107" t="s">
        <v>287</v>
      </c>
      <c r="Q65" s="102">
        <f t="shared" si="36"/>
        <v>0</v>
      </c>
      <c r="R65" s="107" t="s">
        <v>287</v>
      </c>
    </row>
    <row r="66" spans="1:18" s="223" customFormat="1" ht="15">
      <c r="A66" s="37" t="s">
        <v>51</v>
      </c>
      <c r="B66" s="38" t="s">
        <v>19</v>
      </c>
      <c r="C66" s="38" t="s">
        <v>31</v>
      </c>
      <c r="D66" s="45" t="s">
        <v>111</v>
      </c>
      <c r="E66" s="38"/>
      <c r="F66" s="100">
        <f>F67</f>
        <v>99.9554</v>
      </c>
      <c r="G66" s="100"/>
      <c r="H66" s="100"/>
      <c r="I66" s="100"/>
      <c r="J66" s="106">
        <f t="shared" si="32"/>
        <v>0</v>
      </c>
      <c r="K66" s="103">
        <f t="shared" si="33"/>
        <v>-99.9554</v>
      </c>
      <c r="L66" s="106">
        <f t="shared" si="34"/>
        <v>-100</v>
      </c>
      <c r="M66" s="106" t="s">
        <v>287</v>
      </c>
      <c r="N66" s="103">
        <f t="shared" si="35"/>
        <v>0</v>
      </c>
      <c r="O66" s="106" t="s">
        <v>287</v>
      </c>
      <c r="P66" s="106" t="s">
        <v>287</v>
      </c>
      <c r="Q66" s="103">
        <f t="shared" si="36"/>
        <v>0</v>
      </c>
      <c r="R66" s="106" t="s">
        <v>287</v>
      </c>
    </row>
    <row r="67" spans="1:18" s="223" customFormat="1" ht="15">
      <c r="A67" s="37" t="s">
        <v>52</v>
      </c>
      <c r="B67" s="38" t="s">
        <v>19</v>
      </c>
      <c r="C67" s="38" t="s">
        <v>31</v>
      </c>
      <c r="D67" s="45" t="s">
        <v>114</v>
      </c>
      <c r="E67" s="38"/>
      <c r="F67" s="100">
        <f>SUM(F68:F69)</f>
        <v>99.9554</v>
      </c>
      <c r="G67" s="100"/>
      <c r="H67" s="100"/>
      <c r="I67" s="100"/>
      <c r="J67" s="106">
        <f t="shared" si="32"/>
        <v>0</v>
      </c>
      <c r="K67" s="103">
        <f t="shared" si="33"/>
        <v>-99.9554</v>
      </c>
      <c r="L67" s="106">
        <f t="shared" si="34"/>
        <v>-100</v>
      </c>
      <c r="M67" s="106" t="s">
        <v>287</v>
      </c>
      <c r="N67" s="103">
        <f t="shared" si="35"/>
        <v>0</v>
      </c>
      <c r="O67" s="106" t="s">
        <v>287</v>
      </c>
      <c r="P67" s="106" t="s">
        <v>287</v>
      </c>
      <c r="Q67" s="103">
        <f t="shared" si="36"/>
        <v>0</v>
      </c>
      <c r="R67" s="106" t="s">
        <v>287</v>
      </c>
    </row>
    <row r="68" spans="1:18" ht="38.25">
      <c r="A68" s="21" t="s">
        <v>266</v>
      </c>
      <c r="B68" s="10" t="s">
        <v>19</v>
      </c>
      <c r="C68" s="10" t="s">
        <v>31</v>
      </c>
      <c r="D68" s="46" t="s">
        <v>56</v>
      </c>
      <c r="E68" s="10" t="s">
        <v>90</v>
      </c>
      <c r="F68" s="101">
        <v>49.9554</v>
      </c>
      <c r="G68" s="101"/>
      <c r="H68" s="101"/>
      <c r="I68" s="101"/>
      <c r="J68" s="107">
        <f t="shared" si="32"/>
        <v>0</v>
      </c>
      <c r="K68" s="102">
        <f t="shared" si="33"/>
        <v>-49.9554</v>
      </c>
      <c r="L68" s="107">
        <f t="shared" si="34"/>
        <v>-100</v>
      </c>
      <c r="M68" s="107" t="s">
        <v>287</v>
      </c>
      <c r="N68" s="102">
        <f t="shared" si="35"/>
        <v>0</v>
      </c>
      <c r="O68" s="107" t="s">
        <v>287</v>
      </c>
      <c r="P68" s="107" t="s">
        <v>287</v>
      </c>
      <c r="Q68" s="102">
        <f t="shared" si="36"/>
        <v>0</v>
      </c>
      <c r="R68" s="107" t="s">
        <v>287</v>
      </c>
    </row>
    <row r="69" spans="1:18" ht="51">
      <c r="A69" s="21" t="s">
        <v>274</v>
      </c>
      <c r="B69" s="10" t="s">
        <v>19</v>
      </c>
      <c r="C69" s="10" t="s">
        <v>31</v>
      </c>
      <c r="D69" s="46" t="s">
        <v>275</v>
      </c>
      <c r="E69" s="10" t="s">
        <v>90</v>
      </c>
      <c r="F69" s="101">
        <v>50</v>
      </c>
      <c r="G69" s="101"/>
      <c r="H69" s="101"/>
      <c r="I69" s="101"/>
      <c r="J69" s="107">
        <f t="shared" si="32"/>
        <v>0</v>
      </c>
      <c r="K69" s="102">
        <f t="shared" si="33"/>
        <v>-50</v>
      </c>
      <c r="L69" s="107">
        <f t="shared" si="34"/>
        <v>-100</v>
      </c>
      <c r="M69" s="107" t="s">
        <v>287</v>
      </c>
      <c r="N69" s="102">
        <f t="shared" si="35"/>
        <v>0</v>
      </c>
      <c r="O69" s="107" t="s">
        <v>287</v>
      </c>
      <c r="P69" s="107" t="s">
        <v>287</v>
      </c>
      <c r="Q69" s="102">
        <f t="shared" si="36"/>
        <v>0</v>
      </c>
      <c r="R69" s="107" t="s">
        <v>287</v>
      </c>
    </row>
    <row r="70" spans="1:18" ht="15">
      <c r="A70" s="34" t="str">
        <f>'Ведомст.2017'!B57</f>
        <v>Дорожное хозяйство (дорожные фонды)</v>
      </c>
      <c r="B70" s="40" t="s">
        <v>19</v>
      </c>
      <c r="C70" s="40" t="s">
        <v>30</v>
      </c>
      <c r="D70" s="46"/>
      <c r="E70" s="10"/>
      <c r="F70" s="118"/>
      <c r="G70" s="118">
        <f aca="true" t="shared" si="37" ref="G70:I72">G71</f>
        <v>940</v>
      </c>
      <c r="H70" s="118">
        <f t="shared" si="37"/>
        <v>1067</v>
      </c>
      <c r="I70" s="118">
        <f t="shared" si="37"/>
        <v>939.99104</v>
      </c>
      <c r="J70" s="119" t="s">
        <v>287</v>
      </c>
      <c r="K70" s="99">
        <f t="shared" si="24"/>
        <v>939.99104</v>
      </c>
      <c r="L70" s="119" t="s">
        <v>287</v>
      </c>
      <c r="M70" s="119">
        <f t="shared" si="26"/>
        <v>88.0966298031865</v>
      </c>
      <c r="N70" s="99">
        <f t="shared" si="27"/>
        <v>-127.00896</v>
      </c>
      <c r="O70" s="119">
        <f t="shared" si="28"/>
        <v>-11.903370196813498</v>
      </c>
      <c r="P70" s="119">
        <f t="shared" si="29"/>
        <v>113.51063829787233</v>
      </c>
      <c r="Q70" s="99">
        <f t="shared" si="30"/>
        <v>127</v>
      </c>
      <c r="R70" s="119">
        <f t="shared" si="31"/>
        <v>13.510638297872333</v>
      </c>
    </row>
    <row r="71" spans="1:18" ht="25.5">
      <c r="A71" s="37" t="str">
        <f>'Ведомст.2017'!B58</f>
        <v>Муниципальная программа "Дорожное хозяйство муниципального образования Ковардицкое на 2017-2020 годы"</v>
      </c>
      <c r="B71" s="38" t="s">
        <v>19</v>
      </c>
      <c r="C71" s="38" t="s">
        <v>30</v>
      </c>
      <c r="D71" s="45" t="str">
        <f>'Ведомст.2017'!F58</f>
        <v>15</v>
      </c>
      <c r="E71" s="94"/>
      <c r="F71" s="217"/>
      <c r="G71" s="217">
        <f t="shared" si="37"/>
        <v>940</v>
      </c>
      <c r="H71" s="195">
        <f t="shared" si="37"/>
        <v>1067</v>
      </c>
      <c r="I71" s="195">
        <f t="shared" si="37"/>
        <v>939.99104</v>
      </c>
      <c r="J71" s="106" t="s">
        <v>287</v>
      </c>
      <c r="K71" s="103">
        <f t="shared" si="24"/>
        <v>939.99104</v>
      </c>
      <c r="L71" s="106" t="s">
        <v>287</v>
      </c>
      <c r="M71" s="106">
        <f t="shared" si="26"/>
        <v>88.0966298031865</v>
      </c>
      <c r="N71" s="103">
        <f t="shared" si="27"/>
        <v>-127.00896</v>
      </c>
      <c r="O71" s="106">
        <f t="shared" si="28"/>
        <v>-11.903370196813498</v>
      </c>
      <c r="P71" s="106">
        <f t="shared" si="29"/>
        <v>113.51063829787233</v>
      </c>
      <c r="Q71" s="103">
        <f t="shared" si="30"/>
        <v>127</v>
      </c>
      <c r="R71" s="106">
        <f t="shared" si="31"/>
        <v>13.510638297872333</v>
      </c>
    </row>
    <row r="72" spans="1:18" ht="25.5">
      <c r="A72" s="37" t="str">
        <f>'Ведомст.2017'!B59</f>
        <v>Основное мероприятие "Содержание дорог на территории  муниципального образования"</v>
      </c>
      <c r="B72" s="38" t="s">
        <v>19</v>
      </c>
      <c r="C72" s="38" t="s">
        <v>30</v>
      </c>
      <c r="D72" s="45" t="str">
        <f>'Ведомст.2017'!F59</f>
        <v>15 0 01</v>
      </c>
      <c r="E72" s="45"/>
      <c r="F72" s="217"/>
      <c r="G72" s="217">
        <f t="shared" si="37"/>
        <v>940</v>
      </c>
      <c r="H72" s="194">
        <f t="shared" si="37"/>
        <v>1067</v>
      </c>
      <c r="I72" s="194">
        <f t="shared" si="37"/>
        <v>939.99104</v>
      </c>
      <c r="J72" s="106" t="s">
        <v>287</v>
      </c>
      <c r="K72" s="103">
        <f t="shared" si="24"/>
        <v>939.99104</v>
      </c>
      <c r="L72" s="106" t="s">
        <v>287</v>
      </c>
      <c r="M72" s="106">
        <f t="shared" si="26"/>
        <v>88.0966298031865</v>
      </c>
      <c r="N72" s="103">
        <f t="shared" si="27"/>
        <v>-127.00896</v>
      </c>
      <c r="O72" s="106">
        <f t="shared" si="28"/>
        <v>-11.903370196813498</v>
      </c>
      <c r="P72" s="106">
        <f t="shared" si="29"/>
        <v>113.51063829787233</v>
      </c>
      <c r="Q72" s="103">
        <f t="shared" si="30"/>
        <v>127</v>
      </c>
      <c r="R72" s="106">
        <f t="shared" si="31"/>
        <v>13.510638297872333</v>
      </c>
    </row>
    <row r="73" spans="1:18" ht="102">
      <c r="A73" s="21" t="str">
        <f>'Ведомст.2017'!B60</f>
        <v>Иные межбюджетные трансферты,передаваемые бюджету Ковардицкого сельского поселения Муромского района из бюджета Муромского района на мероприятия в части осуществления дорожной деятельности в соответствии с законодательством Российской Федерации, а именно:зимнее 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v>
      </c>
      <c r="B73" s="10" t="s">
        <v>19</v>
      </c>
      <c r="C73" s="10" t="s">
        <v>30</v>
      </c>
      <c r="D73" s="46" t="str">
        <f>'Ведомст.2017'!F60</f>
        <v>15 0 01 86050</v>
      </c>
      <c r="E73" s="10" t="str">
        <f>'Ведомст.2017'!G60</f>
        <v>200</v>
      </c>
      <c r="F73" s="101"/>
      <c r="G73" s="101">
        <v>940</v>
      </c>
      <c r="H73" s="196">
        <f>'Ведомст.2017'!H60</f>
        <v>1067</v>
      </c>
      <c r="I73" s="151">
        <f>'Вед.'!I58</f>
        <v>939.99104</v>
      </c>
      <c r="J73" s="107" t="s">
        <v>287</v>
      </c>
      <c r="K73" s="102">
        <f t="shared" si="24"/>
        <v>939.99104</v>
      </c>
      <c r="L73" s="107" t="s">
        <v>287</v>
      </c>
      <c r="M73" s="107">
        <f t="shared" si="26"/>
        <v>88.0966298031865</v>
      </c>
      <c r="N73" s="102">
        <f t="shared" si="27"/>
        <v>-127.00896</v>
      </c>
      <c r="O73" s="107">
        <f t="shared" si="28"/>
        <v>-11.903370196813498</v>
      </c>
      <c r="P73" s="107">
        <f t="shared" si="29"/>
        <v>113.51063829787233</v>
      </c>
      <c r="Q73" s="102">
        <f t="shared" si="30"/>
        <v>127</v>
      </c>
      <c r="R73" s="107">
        <f t="shared" si="31"/>
        <v>13.510638297872333</v>
      </c>
    </row>
    <row r="74" spans="1:18" ht="15">
      <c r="A74" s="8" t="str">
        <f>'Ведомст.2017'!B61</f>
        <v>Жилищно-коммунальное хозяйство</v>
      </c>
      <c r="B74" s="19" t="str">
        <f>'Ведомст.2017'!D61</f>
        <v>05</v>
      </c>
      <c r="C74" s="19"/>
      <c r="D74" s="53"/>
      <c r="E74" s="32"/>
      <c r="F74" s="98">
        <f>F92+F88+F75</f>
        <v>7519.86943</v>
      </c>
      <c r="G74" s="98">
        <f>G92+G88+G75</f>
        <v>6498.1</v>
      </c>
      <c r="H74" s="98">
        <f>H92+H88+H75</f>
        <v>13222.030900000002</v>
      </c>
      <c r="I74" s="98">
        <f>I92+I88+I75</f>
        <v>12800.4286</v>
      </c>
      <c r="J74" s="105">
        <f t="shared" si="23"/>
        <v>170.22142098549708</v>
      </c>
      <c r="K74" s="98">
        <f t="shared" si="24"/>
        <v>5280.5591699999995</v>
      </c>
      <c r="L74" s="105">
        <f t="shared" si="25"/>
        <v>70.22142098549708</v>
      </c>
      <c r="M74" s="105">
        <f t="shared" si="26"/>
        <v>96.81136503772653</v>
      </c>
      <c r="N74" s="98">
        <f t="shared" si="27"/>
        <v>-421.6023000000023</v>
      </c>
      <c r="O74" s="105">
        <f t="shared" si="28"/>
        <v>-3.1886349622734684</v>
      </c>
      <c r="P74" s="105">
        <f t="shared" si="29"/>
        <v>203.47533740631877</v>
      </c>
      <c r="Q74" s="98">
        <f t="shared" si="30"/>
        <v>6723.930900000001</v>
      </c>
      <c r="R74" s="105">
        <f t="shared" si="31"/>
        <v>103.47533740631877</v>
      </c>
    </row>
    <row r="75" spans="1:18" s="222" customFormat="1" ht="15">
      <c r="A75" s="34" t="str">
        <f>'Ведомст.2017'!B62</f>
        <v>Жилищное хозяйство</v>
      </c>
      <c r="B75" s="41" t="str">
        <f>'Ведомст.2017'!D62</f>
        <v>05</v>
      </c>
      <c r="C75" s="41" t="str">
        <f>'Ведомст.2017'!E62</f>
        <v>01</v>
      </c>
      <c r="D75" s="48"/>
      <c r="E75" s="41"/>
      <c r="F75" s="99">
        <f>F76+F80+F85</f>
        <v>727.0463100000001</v>
      </c>
      <c r="G75" s="99">
        <f>G76+G80+G85</f>
        <v>1248.5</v>
      </c>
      <c r="H75" s="99">
        <f>H76+H80+H85</f>
        <v>5565.49</v>
      </c>
      <c r="I75" s="99">
        <f>I76+I80+I85</f>
        <v>5564.19694</v>
      </c>
      <c r="J75" s="119">
        <f t="shared" si="23"/>
        <v>765.3153400916098</v>
      </c>
      <c r="K75" s="99">
        <f t="shared" si="24"/>
        <v>4837.15063</v>
      </c>
      <c r="L75" s="119">
        <f t="shared" si="25"/>
        <v>665.3153400916098</v>
      </c>
      <c r="M75" s="119">
        <f t="shared" si="26"/>
        <v>99.97676646620513</v>
      </c>
      <c r="N75" s="99">
        <f t="shared" si="27"/>
        <v>-1.2930599999999686</v>
      </c>
      <c r="O75" s="119">
        <f t="shared" si="28"/>
        <v>-0.02323353379486548</v>
      </c>
      <c r="P75" s="119">
        <f t="shared" si="29"/>
        <v>445.77412895474566</v>
      </c>
      <c r="Q75" s="99">
        <f t="shared" si="30"/>
        <v>4316.99</v>
      </c>
      <c r="R75" s="119">
        <f t="shared" si="31"/>
        <v>345.77412895474566</v>
      </c>
    </row>
    <row r="76" spans="1:18" s="223" customFormat="1" ht="38.25">
      <c r="A76" s="37" t="str">
        <f>'Ведомст.2017'!B63</f>
        <v>Муниципальная программа "Обеспечение доступным и комфортным жильем населения муниципального образования Ковардицкое на 2016-2020 годы"</v>
      </c>
      <c r="B76" s="42" t="str">
        <f>'Ведомст.2017'!D63</f>
        <v>05</v>
      </c>
      <c r="C76" s="42" t="str">
        <f>'Ведомст.2017'!E63</f>
        <v>01</v>
      </c>
      <c r="D76" s="49" t="str">
        <f>'Ведомст.2017'!F63</f>
        <v>01</v>
      </c>
      <c r="E76" s="42"/>
      <c r="F76" s="103">
        <f aca="true" t="shared" si="38" ref="F76:I77">F77</f>
        <v>96.34464</v>
      </c>
      <c r="G76" s="103">
        <f t="shared" si="38"/>
        <v>920</v>
      </c>
      <c r="H76" s="103">
        <f t="shared" si="38"/>
        <v>5167</v>
      </c>
      <c r="I76" s="103">
        <f t="shared" si="38"/>
        <v>5167</v>
      </c>
      <c r="J76" s="106">
        <f t="shared" si="23"/>
        <v>5363.038358958008</v>
      </c>
      <c r="K76" s="103">
        <f t="shared" si="24"/>
        <v>5070.65536</v>
      </c>
      <c r="L76" s="106">
        <f t="shared" si="25"/>
        <v>5263.038358958008</v>
      </c>
      <c r="M76" s="106">
        <f t="shared" si="26"/>
        <v>100</v>
      </c>
      <c r="N76" s="103">
        <f t="shared" si="27"/>
        <v>0</v>
      </c>
      <c r="O76" s="106">
        <f t="shared" si="28"/>
        <v>0</v>
      </c>
      <c r="P76" s="106">
        <f t="shared" si="29"/>
        <v>561.6304347826086</v>
      </c>
      <c r="Q76" s="103">
        <f t="shared" si="30"/>
        <v>4247</v>
      </c>
      <c r="R76" s="106">
        <f t="shared" si="31"/>
        <v>461.63043478260863</v>
      </c>
    </row>
    <row r="77" spans="1:18" s="223" customFormat="1" ht="25.5">
      <c r="A77" s="37" t="str">
        <f>'Ведомст.2017'!B64</f>
        <v>Подпрограмма "Социальное жилье в   муниципальном образовании  Ковардицкое на 2016-2020 годы"</v>
      </c>
      <c r="B77" s="42" t="str">
        <f>'Ведомст.2017'!D64</f>
        <v>05</v>
      </c>
      <c r="C77" s="42" t="str">
        <f>'Ведомст.2017'!E64</f>
        <v>01</v>
      </c>
      <c r="D77" s="49" t="str">
        <f>'Ведомст.2017'!F64</f>
        <v>01 2 </v>
      </c>
      <c r="E77" s="42"/>
      <c r="F77" s="103">
        <f t="shared" si="38"/>
        <v>96.34464</v>
      </c>
      <c r="G77" s="103">
        <f t="shared" si="38"/>
        <v>920</v>
      </c>
      <c r="H77" s="103">
        <f t="shared" si="38"/>
        <v>5167</v>
      </c>
      <c r="I77" s="103">
        <f t="shared" si="38"/>
        <v>5167</v>
      </c>
      <c r="J77" s="106">
        <f t="shared" si="23"/>
        <v>5363.038358958008</v>
      </c>
      <c r="K77" s="103">
        <f t="shared" si="24"/>
        <v>5070.65536</v>
      </c>
      <c r="L77" s="106">
        <f t="shared" si="25"/>
        <v>5263.038358958008</v>
      </c>
      <c r="M77" s="106">
        <f t="shared" si="26"/>
        <v>100</v>
      </c>
      <c r="N77" s="103">
        <f t="shared" si="27"/>
        <v>0</v>
      </c>
      <c r="O77" s="106">
        <f t="shared" si="28"/>
        <v>0</v>
      </c>
      <c r="P77" s="106">
        <f t="shared" si="29"/>
        <v>561.6304347826086</v>
      </c>
      <c r="Q77" s="103">
        <f t="shared" si="30"/>
        <v>4247</v>
      </c>
      <c r="R77" s="106">
        <f t="shared" si="31"/>
        <v>461.63043478260863</v>
      </c>
    </row>
    <row r="78" spans="1:18" s="223" customFormat="1" ht="25.5">
      <c r="A78" s="37" t="str">
        <f>'Ведомст.2017'!B65</f>
        <v>Основное мероприятие "Обеспечение нуждающихся граждан социальным жильем"</v>
      </c>
      <c r="B78" s="42" t="str">
        <f>'Ведомст.2017'!D65</f>
        <v>05</v>
      </c>
      <c r="C78" s="42" t="str">
        <f>'Ведомст.2017'!E65</f>
        <v>01</v>
      </c>
      <c r="D78" s="49" t="str">
        <f>'Ведомст.2017'!F65</f>
        <v>01 2 01</v>
      </c>
      <c r="E78" s="42"/>
      <c r="F78" s="103">
        <f>SUM(F79:F79)</f>
        <v>96.34464</v>
      </c>
      <c r="G78" s="103">
        <f>SUM(G79:G79)</f>
        <v>920</v>
      </c>
      <c r="H78" s="103">
        <f>SUM(H79:H79)</f>
        <v>5167</v>
      </c>
      <c r="I78" s="103">
        <f>SUM(I79:I79)</f>
        <v>5167</v>
      </c>
      <c r="J78" s="106">
        <f t="shared" si="23"/>
        <v>5363.038358958008</v>
      </c>
      <c r="K78" s="103">
        <f t="shared" si="24"/>
        <v>5070.65536</v>
      </c>
      <c r="L78" s="106">
        <f t="shared" si="25"/>
        <v>5263.038358958008</v>
      </c>
      <c r="M78" s="106">
        <f t="shared" si="26"/>
        <v>100</v>
      </c>
      <c r="N78" s="103">
        <f t="shared" si="27"/>
        <v>0</v>
      </c>
      <c r="O78" s="106">
        <f t="shared" si="28"/>
        <v>0</v>
      </c>
      <c r="P78" s="106">
        <f t="shared" si="29"/>
        <v>561.6304347826086</v>
      </c>
      <c r="Q78" s="103">
        <f t="shared" si="30"/>
        <v>4247</v>
      </c>
      <c r="R78" s="106">
        <f t="shared" si="31"/>
        <v>461.63043478260863</v>
      </c>
    </row>
    <row r="79" spans="1:18" ht="114.75">
      <c r="A79" s="21" t="str">
        <f>'Ведомст.2017'!B66</f>
        <v>Иные межбюджетные трансферты, передаваемые бюджету Муромского района из бюджета Ковардицкого сельского поселения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(в том числе путем приобретения жилых помещений), организация строительства муниципального жилищного фонда, а также иных полномочий в соответствии с жилищным законодательством (Межбюджетные трансферты)</v>
      </c>
      <c r="B79" s="22" t="str">
        <f>'Ведомст.2017'!D66</f>
        <v>05</v>
      </c>
      <c r="C79" s="22" t="str">
        <f>'Ведомст.2017'!E66</f>
        <v>01</v>
      </c>
      <c r="D79" s="50" t="str">
        <f>'Ведомст.2017'!F66</f>
        <v>01 2 01 86040</v>
      </c>
      <c r="E79" s="22" t="str">
        <f>'Ведомст.2017'!G66</f>
        <v>500</v>
      </c>
      <c r="F79" s="102">
        <v>96.34464</v>
      </c>
      <c r="G79" s="102">
        <v>920</v>
      </c>
      <c r="H79" s="102">
        <f>'Ведомст.2017'!H66</f>
        <v>5167</v>
      </c>
      <c r="I79" s="102">
        <f>'Вед.'!I64</f>
        <v>5167</v>
      </c>
      <c r="J79" s="107">
        <f t="shared" si="23"/>
        <v>5363.038358958008</v>
      </c>
      <c r="K79" s="102">
        <f t="shared" si="24"/>
        <v>5070.65536</v>
      </c>
      <c r="L79" s="107">
        <f t="shared" si="25"/>
        <v>5263.038358958008</v>
      </c>
      <c r="M79" s="107">
        <f t="shared" si="26"/>
        <v>100</v>
      </c>
      <c r="N79" s="102">
        <f t="shared" si="27"/>
        <v>0</v>
      </c>
      <c r="O79" s="107">
        <f t="shared" si="28"/>
        <v>0</v>
      </c>
      <c r="P79" s="107">
        <f t="shared" si="29"/>
        <v>561.6304347826086</v>
      </c>
      <c r="Q79" s="102">
        <f t="shared" si="30"/>
        <v>4247</v>
      </c>
      <c r="R79" s="107">
        <f t="shared" si="31"/>
        <v>461.63043478260863</v>
      </c>
    </row>
    <row r="80" spans="1:18" s="223" customFormat="1" ht="38.25">
      <c r="A80" s="37" t="str">
        <f>'Ведомст.2017'!B67</f>
        <v>Муниципальная программа «Капитальный ремонт жилищного фонда муниципального образования Ковардицкое на 2016-2020 годы»</v>
      </c>
      <c r="B80" s="42" t="str">
        <f>'Ведомст.2017'!D67</f>
        <v>05</v>
      </c>
      <c r="C80" s="42" t="str">
        <f>'Ведомст.2017'!E67</f>
        <v>01</v>
      </c>
      <c r="D80" s="49" t="str">
        <f>'Ведомст.2017'!F67</f>
        <v>12</v>
      </c>
      <c r="E80" s="42"/>
      <c r="F80" s="103">
        <f>F81</f>
        <v>610.70167</v>
      </c>
      <c r="G80" s="103">
        <f>G81</f>
        <v>328.5</v>
      </c>
      <c r="H80" s="103">
        <f>H81</f>
        <v>398.49</v>
      </c>
      <c r="I80" s="103">
        <f>I81</f>
        <v>397.1969399999999</v>
      </c>
      <c r="J80" s="106">
        <f t="shared" si="23"/>
        <v>65.03943897844587</v>
      </c>
      <c r="K80" s="103">
        <f t="shared" si="24"/>
        <v>-213.5047300000001</v>
      </c>
      <c r="L80" s="106">
        <f t="shared" si="25"/>
        <v>-34.96056102155413</v>
      </c>
      <c r="M80" s="106">
        <f t="shared" si="26"/>
        <v>99.6755100504404</v>
      </c>
      <c r="N80" s="103">
        <f t="shared" si="27"/>
        <v>-1.2930600000000823</v>
      </c>
      <c r="O80" s="106">
        <f t="shared" si="28"/>
        <v>-0.32448994955960586</v>
      </c>
      <c r="P80" s="106">
        <f t="shared" si="29"/>
        <v>121.30593607305937</v>
      </c>
      <c r="Q80" s="103">
        <f t="shared" si="30"/>
        <v>69.99000000000001</v>
      </c>
      <c r="R80" s="106">
        <f t="shared" si="31"/>
        <v>21.30593607305937</v>
      </c>
    </row>
    <row r="81" spans="1:18" s="223" customFormat="1" ht="38.25">
      <c r="A81" s="37" t="str">
        <f>'Ведомст.2017'!B68</f>
        <v>Основное мероприятие «Обеспечение безопасного и комфортного проживания жителей многоквартирных домов муниципального образования»</v>
      </c>
      <c r="B81" s="42" t="str">
        <f>'Ведомст.2017'!D68</f>
        <v>05</v>
      </c>
      <c r="C81" s="42" t="str">
        <f>'Ведомст.2017'!E68</f>
        <v>01</v>
      </c>
      <c r="D81" s="49" t="str">
        <f>'Ведомст.2017'!F68</f>
        <v>12 0 01</v>
      </c>
      <c r="E81" s="42"/>
      <c r="F81" s="103">
        <f>SUM(F82:F84)</f>
        <v>610.70167</v>
      </c>
      <c r="G81" s="103">
        <f>SUM(G82:G84)</f>
        <v>328.5</v>
      </c>
      <c r="H81" s="103">
        <f>SUM(H82:H84)</f>
        <v>398.49</v>
      </c>
      <c r="I81" s="103">
        <f>SUM(I82:I84)</f>
        <v>397.1969399999999</v>
      </c>
      <c r="J81" s="106">
        <f t="shared" si="23"/>
        <v>65.03943897844587</v>
      </c>
      <c r="K81" s="103">
        <f t="shared" si="24"/>
        <v>-213.5047300000001</v>
      </c>
      <c r="L81" s="106">
        <f t="shared" si="25"/>
        <v>-34.96056102155413</v>
      </c>
      <c r="M81" s="106">
        <f t="shared" si="26"/>
        <v>99.6755100504404</v>
      </c>
      <c r="N81" s="103">
        <f t="shared" si="27"/>
        <v>-1.2930600000000823</v>
      </c>
      <c r="O81" s="106">
        <f t="shared" si="28"/>
        <v>-0.32448994955960586</v>
      </c>
      <c r="P81" s="106">
        <f t="shared" si="29"/>
        <v>121.30593607305937</v>
      </c>
      <c r="Q81" s="103">
        <f t="shared" si="30"/>
        <v>69.99000000000001</v>
      </c>
      <c r="R81" s="106">
        <f t="shared" si="31"/>
        <v>21.30593607305937</v>
      </c>
    </row>
    <row r="82" spans="1:18" ht="63.75">
      <c r="A82" s="21" t="str">
        <f>'Ведомст.2017'!B69</f>
        <v>Расходы на обеспечение мероприятий путем заключения с региональным оператором договора о формировании фонда капитального ремонта и об организации проведения капитального ремонта  (Закупка товаров, работ и услуг для обеспечения государственных (муниципальных) нужд)</v>
      </c>
      <c r="B82" s="22" t="str">
        <f>'Ведомст.2017'!D69</f>
        <v>05</v>
      </c>
      <c r="C82" s="22" t="str">
        <f>'Ведомст.2017'!E69</f>
        <v>01</v>
      </c>
      <c r="D82" s="50" t="str">
        <f>'Ведомст.2017'!F69</f>
        <v>12 0 01 22320</v>
      </c>
      <c r="E82" s="22" t="str">
        <f>'Ведомст.2017'!G69</f>
        <v>200</v>
      </c>
      <c r="F82" s="102">
        <v>216.44174</v>
      </c>
      <c r="G82" s="102">
        <v>197.4</v>
      </c>
      <c r="H82" s="102">
        <f>'Ведомст.2017'!H69</f>
        <v>193.26</v>
      </c>
      <c r="I82" s="102">
        <f>'Вед.'!I67</f>
        <v>193.22696</v>
      </c>
      <c r="J82" s="107">
        <f t="shared" si="23"/>
        <v>89.2743516107383</v>
      </c>
      <c r="K82" s="102">
        <f t="shared" si="24"/>
        <v>-23.21478000000002</v>
      </c>
      <c r="L82" s="107">
        <f t="shared" si="25"/>
        <v>-10.725648389261707</v>
      </c>
      <c r="M82" s="107">
        <f t="shared" si="26"/>
        <v>99.98290386008486</v>
      </c>
      <c r="N82" s="102">
        <f t="shared" si="27"/>
        <v>-0.033039999999999736</v>
      </c>
      <c r="O82" s="107">
        <f t="shared" si="28"/>
        <v>-0.017096139915139474</v>
      </c>
      <c r="P82" s="107">
        <f t="shared" si="29"/>
        <v>97.90273556231003</v>
      </c>
      <c r="Q82" s="102">
        <f t="shared" si="30"/>
        <v>-4.140000000000015</v>
      </c>
      <c r="R82" s="107">
        <f t="shared" si="31"/>
        <v>-2.0972644376899723</v>
      </c>
    </row>
    <row r="83" spans="1:18" ht="38.25">
      <c r="A83" s="21" t="str">
        <f>'Ведомст.2017'!B70</f>
        <v>Расходы на обеспечение проведения ремонта муниципальных квартир (Закупка товаров, работ и услуг для обеспечения государственных (муниципальных) нужд)</v>
      </c>
      <c r="B83" s="22" t="str">
        <f>'Ведомст.2017'!D70</f>
        <v>05</v>
      </c>
      <c r="C83" s="22" t="str">
        <f>'Ведомст.2017'!E70</f>
        <v>01</v>
      </c>
      <c r="D83" s="50" t="str">
        <f>'Ведомст.2017'!F70</f>
        <v>12 0 01 22400</v>
      </c>
      <c r="E83" s="22" t="str">
        <f>'Ведомст.2017'!G70</f>
        <v>200</v>
      </c>
      <c r="F83" s="102">
        <v>309.99006</v>
      </c>
      <c r="G83" s="102">
        <v>50</v>
      </c>
      <c r="H83" s="102">
        <f>'Ведомст.2017'!H70</f>
        <v>125</v>
      </c>
      <c r="I83" s="102">
        <f>'Вед.'!I68</f>
        <v>123.74676</v>
      </c>
      <c r="J83" s="107">
        <f t="shared" si="23"/>
        <v>39.9195896797465</v>
      </c>
      <c r="K83" s="102">
        <f t="shared" si="24"/>
        <v>-186.24330000000003</v>
      </c>
      <c r="L83" s="107">
        <f t="shared" si="25"/>
        <v>-60.0804103202535</v>
      </c>
      <c r="M83" s="107">
        <f t="shared" si="26"/>
        <v>98.997408</v>
      </c>
      <c r="N83" s="102">
        <f t="shared" si="27"/>
        <v>-1.2532400000000052</v>
      </c>
      <c r="O83" s="107">
        <f t="shared" si="28"/>
        <v>-1.002592000000007</v>
      </c>
      <c r="P83" s="107">
        <f t="shared" si="29"/>
        <v>250</v>
      </c>
      <c r="Q83" s="102">
        <f t="shared" si="30"/>
        <v>75</v>
      </c>
      <c r="R83" s="107">
        <f t="shared" si="31"/>
        <v>150</v>
      </c>
    </row>
    <row r="84" spans="1:18" ht="51">
      <c r="A84" s="21" t="str">
        <f>'Ведомст.2017'!B71</f>
        <v>Расходы на обеспечение проведения капитального ремонта многоквартирных домов  (Предоставление субсидий бюджетным, автономным учреждениям и иным некоммерческим организациям)</v>
      </c>
      <c r="B84" s="22" t="str">
        <f>'Ведомст.2017'!D71</f>
        <v>05</v>
      </c>
      <c r="C84" s="22" t="str">
        <f>'Ведомст.2017'!E71</f>
        <v>01</v>
      </c>
      <c r="D84" s="50" t="str">
        <f>'Ведомст.2017'!F71</f>
        <v>12 0 01 96010</v>
      </c>
      <c r="E84" s="22" t="str">
        <f>'Ведомст.2017'!G71</f>
        <v>600</v>
      </c>
      <c r="F84" s="102">
        <v>84.26987</v>
      </c>
      <c r="G84" s="102">
        <v>81.1</v>
      </c>
      <c r="H84" s="102">
        <f>'Ведомст.2017'!H71</f>
        <v>80.22999999999999</v>
      </c>
      <c r="I84" s="102">
        <f>'Вед.'!I69</f>
        <v>80.22322</v>
      </c>
      <c r="J84" s="107">
        <f t="shared" si="23"/>
        <v>95.19798713347963</v>
      </c>
      <c r="K84" s="102">
        <f t="shared" si="24"/>
        <v>-4.04665</v>
      </c>
      <c r="L84" s="107">
        <f t="shared" si="25"/>
        <v>-4.802012866520371</v>
      </c>
      <c r="M84" s="107">
        <f t="shared" si="26"/>
        <v>99.99154929577466</v>
      </c>
      <c r="N84" s="102">
        <f t="shared" si="27"/>
        <v>-0.006779999999992015</v>
      </c>
      <c r="O84" s="107">
        <f t="shared" si="28"/>
        <v>-0.008450704225339223</v>
      </c>
      <c r="P84" s="107">
        <f t="shared" si="29"/>
        <v>98.9272503082614</v>
      </c>
      <c r="Q84" s="102">
        <f t="shared" si="30"/>
        <v>-0.8700000000000045</v>
      </c>
      <c r="R84" s="107">
        <f t="shared" si="31"/>
        <v>-1.0727496917385935</v>
      </c>
    </row>
    <row r="85" spans="1:18" s="223" customFormat="1" ht="38.25">
      <c r="A85" s="37" t="s">
        <v>276</v>
      </c>
      <c r="B85" s="42" t="s">
        <v>31</v>
      </c>
      <c r="C85" s="42" t="s">
        <v>16</v>
      </c>
      <c r="D85" s="49" t="s">
        <v>175</v>
      </c>
      <c r="E85" s="42"/>
      <c r="F85" s="103">
        <f>F86</f>
        <v>20</v>
      </c>
      <c r="G85" s="103"/>
      <c r="H85" s="103"/>
      <c r="I85" s="103"/>
      <c r="J85" s="106">
        <f>I85/F85*100</f>
        <v>0</v>
      </c>
      <c r="K85" s="103">
        <f>I85-F85</f>
        <v>-20</v>
      </c>
      <c r="L85" s="106">
        <f>I85/F85*100-100</f>
        <v>-100</v>
      </c>
      <c r="M85" s="106" t="s">
        <v>287</v>
      </c>
      <c r="N85" s="103">
        <f>I85-H85</f>
        <v>0</v>
      </c>
      <c r="O85" s="106" t="s">
        <v>287</v>
      </c>
      <c r="P85" s="106" t="s">
        <v>287</v>
      </c>
      <c r="Q85" s="103">
        <f>H85-G85</f>
        <v>0</v>
      </c>
      <c r="R85" s="106" t="s">
        <v>287</v>
      </c>
    </row>
    <row r="86" spans="1:18" s="223" customFormat="1" ht="38.25">
      <c r="A86" s="37" t="s">
        <v>277</v>
      </c>
      <c r="B86" s="42" t="s">
        <v>31</v>
      </c>
      <c r="C86" s="42" t="s">
        <v>16</v>
      </c>
      <c r="D86" s="49" t="s">
        <v>176</v>
      </c>
      <c r="E86" s="42"/>
      <c r="F86" s="103">
        <f>F87</f>
        <v>20</v>
      </c>
      <c r="G86" s="103"/>
      <c r="H86" s="103"/>
      <c r="I86" s="103"/>
      <c r="J86" s="106">
        <f>I86/F86*100</f>
        <v>0</v>
      </c>
      <c r="K86" s="103">
        <f>I86-F86</f>
        <v>-20</v>
      </c>
      <c r="L86" s="106">
        <f>I86/F86*100-100</f>
        <v>-100</v>
      </c>
      <c r="M86" s="106" t="s">
        <v>287</v>
      </c>
      <c r="N86" s="103">
        <f>I86-H86</f>
        <v>0</v>
      </c>
      <c r="O86" s="106" t="s">
        <v>287</v>
      </c>
      <c r="P86" s="106" t="s">
        <v>287</v>
      </c>
      <c r="Q86" s="103">
        <f>H86-G86</f>
        <v>0</v>
      </c>
      <c r="R86" s="106" t="s">
        <v>287</v>
      </c>
    </row>
    <row r="87" spans="1:18" ht="25.5">
      <c r="A87" s="21" t="s">
        <v>278</v>
      </c>
      <c r="B87" s="22" t="s">
        <v>31</v>
      </c>
      <c r="C87" s="22" t="s">
        <v>16</v>
      </c>
      <c r="D87" s="50" t="s">
        <v>279</v>
      </c>
      <c r="E87" s="22" t="s">
        <v>90</v>
      </c>
      <c r="F87" s="102">
        <v>20</v>
      </c>
      <c r="G87" s="102"/>
      <c r="H87" s="102"/>
      <c r="I87" s="102"/>
      <c r="J87" s="107">
        <f>I87/F87*100</f>
        <v>0</v>
      </c>
      <c r="K87" s="102">
        <f>I87-F87</f>
        <v>-20</v>
      </c>
      <c r="L87" s="107">
        <f>I87/F87*100-100</f>
        <v>-100</v>
      </c>
      <c r="M87" s="107" t="s">
        <v>287</v>
      </c>
      <c r="N87" s="102">
        <f>I87-H87</f>
        <v>0</v>
      </c>
      <c r="O87" s="107" t="s">
        <v>287</v>
      </c>
      <c r="P87" s="107" t="s">
        <v>287</v>
      </c>
      <c r="Q87" s="102">
        <f>H87-G87</f>
        <v>0</v>
      </c>
      <c r="R87" s="107" t="s">
        <v>287</v>
      </c>
    </row>
    <row r="88" spans="1:18" s="222" customFormat="1" ht="15">
      <c r="A88" s="34" t="str">
        <f>'Ведомст.2017'!B72</f>
        <v>Коммунальное хозяйство</v>
      </c>
      <c r="B88" s="41" t="str">
        <f>'Ведомст.2017'!D72</f>
        <v>05</v>
      </c>
      <c r="C88" s="41" t="str">
        <f>'Ведомст.2017'!E72</f>
        <v>02</v>
      </c>
      <c r="D88" s="48"/>
      <c r="E88" s="41"/>
      <c r="F88" s="99">
        <f aca="true" t="shared" si="39" ref="F88:I90">F89</f>
        <v>199.7162</v>
      </c>
      <c r="G88" s="99">
        <f t="shared" si="39"/>
        <v>102</v>
      </c>
      <c r="H88" s="99">
        <f t="shared" si="39"/>
        <v>102</v>
      </c>
      <c r="I88" s="99">
        <f t="shared" si="39"/>
        <v>101.6555</v>
      </c>
      <c r="J88" s="119">
        <f t="shared" si="23"/>
        <v>50.89997706745872</v>
      </c>
      <c r="K88" s="99">
        <f t="shared" si="24"/>
        <v>-98.06069999999998</v>
      </c>
      <c r="L88" s="119">
        <f t="shared" si="25"/>
        <v>-49.10002293254128</v>
      </c>
      <c r="M88" s="119">
        <f t="shared" si="26"/>
        <v>99.6622549019608</v>
      </c>
      <c r="N88" s="99">
        <f t="shared" si="27"/>
        <v>-0.3444999999999965</v>
      </c>
      <c r="O88" s="119">
        <f t="shared" si="28"/>
        <v>-0.33774509803920694</v>
      </c>
      <c r="P88" s="119">
        <f t="shared" si="29"/>
        <v>100</v>
      </c>
      <c r="Q88" s="99">
        <f t="shared" si="30"/>
        <v>0</v>
      </c>
      <c r="R88" s="119">
        <f t="shared" si="31"/>
        <v>0</v>
      </c>
    </row>
    <row r="89" spans="1:18" ht="38.25">
      <c r="A89" s="21" t="str">
        <f>'Ведомст.2017'!B73</f>
        <v>Муниципальная программа «Энергосбережение и повышение энергетической эффективности в муниципальном образовании  Ковардицкое на 2016-2020 годы»</v>
      </c>
      <c r="B89" s="22" t="str">
        <f>'Ведомст.2017'!D73</f>
        <v>05</v>
      </c>
      <c r="C89" s="22" t="str">
        <f>'Ведомст.2017'!E73</f>
        <v>02</v>
      </c>
      <c r="D89" s="50" t="str">
        <f>'Ведомст.2017'!F73</f>
        <v>06</v>
      </c>
      <c r="E89" s="22"/>
      <c r="F89" s="102">
        <f t="shared" si="39"/>
        <v>199.7162</v>
      </c>
      <c r="G89" s="102">
        <f t="shared" si="39"/>
        <v>102</v>
      </c>
      <c r="H89" s="102">
        <f t="shared" si="39"/>
        <v>102</v>
      </c>
      <c r="I89" s="102">
        <f t="shared" si="39"/>
        <v>101.6555</v>
      </c>
      <c r="J89" s="106">
        <f t="shared" si="23"/>
        <v>50.89997706745872</v>
      </c>
      <c r="K89" s="103">
        <f t="shared" si="24"/>
        <v>-98.06069999999998</v>
      </c>
      <c r="L89" s="106">
        <f t="shared" si="25"/>
        <v>-49.10002293254128</v>
      </c>
      <c r="M89" s="106">
        <f t="shared" si="26"/>
        <v>99.6622549019608</v>
      </c>
      <c r="N89" s="103">
        <f t="shared" si="27"/>
        <v>-0.3444999999999965</v>
      </c>
      <c r="O89" s="106">
        <f t="shared" si="28"/>
        <v>-0.33774509803920694</v>
      </c>
      <c r="P89" s="106">
        <f t="shared" si="29"/>
        <v>100</v>
      </c>
      <c r="Q89" s="103">
        <f t="shared" si="30"/>
        <v>0</v>
      </c>
      <c r="R89" s="106">
        <f t="shared" si="31"/>
        <v>0</v>
      </c>
    </row>
    <row r="90" spans="1:18" ht="38.25">
      <c r="A90" s="21" t="str">
        <f>'Ведомст.2017'!B74</f>
        <v>Основное мероприятие «Внедрение энергосберегающего оборудования и систем регулирования потребления энергетических ресурсов»</v>
      </c>
      <c r="B90" s="22" t="str">
        <f>'Ведомст.2017'!D74</f>
        <v>05</v>
      </c>
      <c r="C90" s="22" t="str">
        <f>'Ведомст.2017'!E74</f>
        <v>02</v>
      </c>
      <c r="D90" s="50" t="str">
        <f>'Ведомст.2017'!F74</f>
        <v>06 0 01</v>
      </c>
      <c r="E90" s="22"/>
      <c r="F90" s="102">
        <f t="shared" si="39"/>
        <v>199.7162</v>
      </c>
      <c r="G90" s="102">
        <f t="shared" si="39"/>
        <v>102</v>
      </c>
      <c r="H90" s="102">
        <f t="shared" si="39"/>
        <v>102</v>
      </c>
      <c r="I90" s="102">
        <f t="shared" si="39"/>
        <v>101.6555</v>
      </c>
      <c r="J90" s="107">
        <f t="shared" si="23"/>
        <v>50.89997706745872</v>
      </c>
      <c r="K90" s="102">
        <f t="shared" si="24"/>
        <v>-98.06069999999998</v>
      </c>
      <c r="L90" s="107">
        <f t="shared" si="25"/>
        <v>-49.10002293254128</v>
      </c>
      <c r="M90" s="107">
        <f t="shared" si="26"/>
        <v>99.6622549019608</v>
      </c>
      <c r="N90" s="102">
        <f t="shared" si="27"/>
        <v>-0.3444999999999965</v>
      </c>
      <c r="O90" s="107">
        <f t="shared" si="28"/>
        <v>-0.33774509803920694</v>
      </c>
      <c r="P90" s="107">
        <f t="shared" si="29"/>
        <v>100</v>
      </c>
      <c r="Q90" s="102">
        <f t="shared" si="30"/>
        <v>0</v>
      </c>
      <c r="R90" s="107">
        <f t="shared" si="31"/>
        <v>0</v>
      </c>
    </row>
    <row r="91" spans="1:18" ht="38.25">
      <c r="A91" s="21" t="str">
        <f>'Ведомст.2017'!B75</f>
        <v>Расходы по замене энергоносителей и установке приборов учета и регулирования электрической энергии (Закупка товаров, работ и услуг для обеспечения государственных (муниципальных) нужд)</v>
      </c>
      <c r="B91" s="22" t="str">
        <f>'Ведомст.2017'!D75</f>
        <v>05</v>
      </c>
      <c r="C91" s="22" t="str">
        <f>'Ведомст.2017'!E75</f>
        <v>02</v>
      </c>
      <c r="D91" s="50" t="str">
        <f>'Ведомст.2017'!F75</f>
        <v>06 0 01 22060</v>
      </c>
      <c r="E91" s="22" t="str">
        <f>'Ведомст.2017'!G75</f>
        <v>200</v>
      </c>
      <c r="F91" s="102">
        <v>199.7162</v>
      </c>
      <c r="G91" s="102">
        <v>102</v>
      </c>
      <c r="H91" s="102">
        <f>'Ведомст.2017'!H75</f>
        <v>102</v>
      </c>
      <c r="I91" s="102">
        <f>'Вед.'!I73</f>
        <v>101.6555</v>
      </c>
      <c r="J91" s="107">
        <f t="shared" si="23"/>
        <v>50.89997706745872</v>
      </c>
      <c r="K91" s="102">
        <f t="shared" si="24"/>
        <v>-98.06069999999998</v>
      </c>
      <c r="L91" s="107">
        <f t="shared" si="25"/>
        <v>-49.10002293254128</v>
      </c>
      <c r="M91" s="107">
        <f t="shared" si="26"/>
        <v>99.6622549019608</v>
      </c>
      <c r="N91" s="102">
        <f t="shared" si="27"/>
        <v>-0.3444999999999965</v>
      </c>
      <c r="O91" s="107">
        <f t="shared" si="28"/>
        <v>-0.33774509803920694</v>
      </c>
      <c r="P91" s="107">
        <f t="shared" si="29"/>
        <v>100</v>
      </c>
      <c r="Q91" s="102">
        <f t="shared" si="30"/>
        <v>0</v>
      </c>
      <c r="R91" s="107">
        <f t="shared" si="31"/>
        <v>0</v>
      </c>
    </row>
    <row r="92" spans="1:18" s="222" customFormat="1" ht="15">
      <c r="A92" s="34" t="str">
        <f>'Ведомст.2017'!B76</f>
        <v>Благоустройство</v>
      </c>
      <c r="B92" s="41" t="str">
        <f>'Ведомст.2017'!D76</f>
        <v>05</v>
      </c>
      <c r="C92" s="41" t="str">
        <f>'Ведомст.2017'!E76</f>
        <v>03</v>
      </c>
      <c r="D92" s="48"/>
      <c r="E92" s="41"/>
      <c r="F92" s="99">
        <f aca="true" t="shared" si="40" ref="F92:I93">F93</f>
        <v>6593.10692</v>
      </c>
      <c r="G92" s="99">
        <f t="shared" si="40"/>
        <v>5147.6</v>
      </c>
      <c r="H92" s="99">
        <f t="shared" si="40"/>
        <v>7554.540900000001</v>
      </c>
      <c r="I92" s="99">
        <f t="shared" si="40"/>
        <v>7134.5761600000005</v>
      </c>
      <c r="J92" s="119">
        <f t="shared" si="23"/>
        <v>108.21265674241485</v>
      </c>
      <c r="K92" s="99">
        <f t="shared" si="24"/>
        <v>541.4692400000004</v>
      </c>
      <c r="L92" s="119">
        <f t="shared" si="25"/>
        <v>8.21265674241485</v>
      </c>
      <c r="M92" s="119">
        <f t="shared" si="26"/>
        <v>94.44089660034801</v>
      </c>
      <c r="N92" s="99">
        <f t="shared" si="27"/>
        <v>-419.96474000000035</v>
      </c>
      <c r="O92" s="119">
        <f t="shared" si="28"/>
        <v>-5.559103399651988</v>
      </c>
      <c r="P92" s="119">
        <f t="shared" si="29"/>
        <v>146.75850687699125</v>
      </c>
      <c r="Q92" s="99">
        <f t="shared" si="30"/>
        <v>2406.9409000000005</v>
      </c>
      <c r="R92" s="119">
        <f t="shared" si="31"/>
        <v>46.75850687699125</v>
      </c>
    </row>
    <row r="93" spans="1:18" s="223" customFormat="1" ht="25.5">
      <c r="A93" s="37" t="str">
        <f>'Ведомст.2017'!B77</f>
        <v>Муниципальная программа «Благоустройство территории муниципального образования Ковардицкое на 2016-2020 годы»</v>
      </c>
      <c r="B93" s="42" t="str">
        <f>'Ведомст.2017'!D77</f>
        <v>05</v>
      </c>
      <c r="C93" s="42" t="str">
        <f>'Ведомст.2017'!E77</f>
        <v>03</v>
      </c>
      <c r="D93" s="49" t="str">
        <f>'Ведомст.2017'!F77</f>
        <v>11</v>
      </c>
      <c r="E93" s="42"/>
      <c r="F93" s="103">
        <f t="shared" si="40"/>
        <v>6593.10692</v>
      </c>
      <c r="G93" s="103">
        <f t="shared" si="40"/>
        <v>5147.6</v>
      </c>
      <c r="H93" s="103">
        <f t="shared" si="40"/>
        <v>7554.540900000001</v>
      </c>
      <c r="I93" s="103">
        <f t="shared" si="40"/>
        <v>7134.5761600000005</v>
      </c>
      <c r="J93" s="106">
        <f t="shared" si="23"/>
        <v>108.21265674241485</v>
      </c>
      <c r="K93" s="103">
        <f t="shared" si="24"/>
        <v>541.4692400000004</v>
      </c>
      <c r="L93" s="106">
        <f t="shared" si="25"/>
        <v>8.21265674241485</v>
      </c>
      <c r="M93" s="106">
        <f t="shared" si="26"/>
        <v>94.44089660034801</v>
      </c>
      <c r="N93" s="103">
        <f t="shared" si="27"/>
        <v>-419.96474000000035</v>
      </c>
      <c r="O93" s="106">
        <f t="shared" si="28"/>
        <v>-5.559103399651988</v>
      </c>
      <c r="P93" s="106">
        <f t="shared" si="29"/>
        <v>146.75850687699125</v>
      </c>
      <c r="Q93" s="103">
        <f t="shared" si="30"/>
        <v>2406.9409000000005</v>
      </c>
      <c r="R93" s="106">
        <f t="shared" si="31"/>
        <v>46.75850687699125</v>
      </c>
    </row>
    <row r="94" spans="1:18" s="223" customFormat="1" ht="25.5">
      <c r="A94" s="37" t="str">
        <f>'Ведомст.2017'!B78</f>
        <v>Основное мероприятие «Повышение уровня комфортного проживания населения муниципального образования»</v>
      </c>
      <c r="B94" s="42" t="str">
        <f>'Ведомст.2017'!D78</f>
        <v>05</v>
      </c>
      <c r="C94" s="42" t="str">
        <f>'Ведомст.2017'!E78</f>
        <v>03</v>
      </c>
      <c r="D94" s="49" t="str">
        <f>'Ведомст.2017'!F78</f>
        <v>11 0 01</v>
      </c>
      <c r="E94" s="42"/>
      <c r="F94" s="103">
        <f>SUM(F95:F101)</f>
        <v>6593.10692</v>
      </c>
      <c r="G94" s="103">
        <f>SUM(G95:G101)</f>
        <v>5147.6</v>
      </c>
      <c r="H94" s="103">
        <f>SUM(H95:H101)</f>
        <v>7554.540900000001</v>
      </c>
      <c r="I94" s="103">
        <f>SUM(I95:I101)</f>
        <v>7134.5761600000005</v>
      </c>
      <c r="J94" s="106">
        <f t="shared" si="23"/>
        <v>108.21265674241485</v>
      </c>
      <c r="K94" s="103">
        <f t="shared" si="24"/>
        <v>541.4692400000004</v>
      </c>
      <c r="L94" s="106">
        <f t="shared" si="25"/>
        <v>8.21265674241485</v>
      </c>
      <c r="M94" s="106">
        <f t="shared" si="26"/>
        <v>94.44089660034801</v>
      </c>
      <c r="N94" s="103">
        <f t="shared" si="27"/>
        <v>-419.96474000000035</v>
      </c>
      <c r="O94" s="106">
        <f t="shared" si="28"/>
        <v>-5.559103399651988</v>
      </c>
      <c r="P94" s="106">
        <f t="shared" si="29"/>
        <v>146.75850687699125</v>
      </c>
      <c r="Q94" s="103">
        <f t="shared" si="30"/>
        <v>2406.9409000000005</v>
      </c>
      <c r="R94" s="106">
        <f t="shared" si="31"/>
        <v>46.75850687699125</v>
      </c>
    </row>
    <row r="95" spans="1:18" ht="51">
      <c r="A95" s="21" t="str">
        <f>'Ведомст.2017'!B79</f>
        <v>Расходы по уличному наружному освещению, текущему обслуживанию и ремонту сетей наружного освещения  (Закупка товаров, работ и услуг для обеспечения государственных (муниципальных) нужд)</v>
      </c>
      <c r="B95" s="22" t="str">
        <f>'Ведомст.2017'!D79</f>
        <v>05</v>
      </c>
      <c r="C95" s="22" t="str">
        <f>'Ведомст.2017'!E79</f>
        <v>03</v>
      </c>
      <c r="D95" s="50" t="str">
        <f>'Ведомст.2017'!F79</f>
        <v>11 0 01 22330</v>
      </c>
      <c r="E95" s="22" t="str">
        <f>'Ведомст.2017'!G79</f>
        <v>200</v>
      </c>
      <c r="F95" s="102">
        <v>3955.26934</v>
      </c>
      <c r="G95" s="102">
        <v>2478.1</v>
      </c>
      <c r="H95" s="102">
        <f>'Ведомст.2017'!H79</f>
        <v>4709.4379</v>
      </c>
      <c r="I95" s="102">
        <f>'Вед.'!I77</f>
        <v>4289.80205</v>
      </c>
      <c r="J95" s="107">
        <f t="shared" si="23"/>
        <v>108.457899607919</v>
      </c>
      <c r="K95" s="102">
        <f t="shared" si="24"/>
        <v>334.5327100000004</v>
      </c>
      <c r="L95" s="107">
        <f t="shared" si="25"/>
        <v>8.457899607919003</v>
      </c>
      <c r="M95" s="107">
        <f t="shared" si="26"/>
        <v>91.08947057142426</v>
      </c>
      <c r="N95" s="102">
        <f t="shared" si="27"/>
        <v>-419.63584999999966</v>
      </c>
      <c r="O95" s="107">
        <f t="shared" si="28"/>
        <v>-8.910529428575742</v>
      </c>
      <c r="P95" s="107">
        <f t="shared" si="29"/>
        <v>190.0422864291191</v>
      </c>
      <c r="Q95" s="102">
        <f t="shared" si="30"/>
        <v>2231.3379</v>
      </c>
      <c r="R95" s="107">
        <f t="shared" si="31"/>
        <v>90.04228642911909</v>
      </c>
    </row>
    <row r="96" spans="1:18" ht="38.25">
      <c r="A96" s="21" t="s">
        <v>201</v>
      </c>
      <c r="B96" s="22" t="s">
        <v>31</v>
      </c>
      <c r="C96" s="22" t="s">
        <v>27</v>
      </c>
      <c r="D96" s="50" t="s">
        <v>67</v>
      </c>
      <c r="E96" s="22" t="s">
        <v>89</v>
      </c>
      <c r="F96" s="102">
        <v>24.7761</v>
      </c>
      <c r="G96" s="102"/>
      <c r="H96" s="102">
        <f>'Ведомст.2017'!H80</f>
        <v>15.603</v>
      </c>
      <c r="I96" s="102">
        <f>'Вед.'!I78</f>
        <v>15.54512</v>
      </c>
      <c r="J96" s="107">
        <f t="shared" si="23"/>
        <v>62.742400942844114</v>
      </c>
      <c r="K96" s="102">
        <f t="shared" si="24"/>
        <v>-9.230979999999999</v>
      </c>
      <c r="L96" s="107">
        <f t="shared" si="25"/>
        <v>-37.257599057155886</v>
      </c>
      <c r="M96" s="107">
        <f t="shared" si="26"/>
        <v>99.62904569634046</v>
      </c>
      <c r="N96" s="102">
        <f t="shared" si="27"/>
        <v>-0.05787999999999904</v>
      </c>
      <c r="O96" s="107">
        <f t="shared" si="28"/>
        <v>-0.37095430365954485</v>
      </c>
      <c r="P96" s="107" t="s">
        <v>287</v>
      </c>
      <c r="Q96" s="102">
        <f t="shared" si="30"/>
        <v>15.603</v>
      </c>
      <c r="R96" s="107" t="s">
        <v>287</v>
      </c>
    </row>
    <row r="97" spans="1:18" ht="25.5">
      <c r="A97" s="21" t="str">
        <f>'Ведомст.2017'!B81</f>
        <v>Расходы на ремонт памятников (Закупка товаров, работ и услуг для обеспечения государственных (муниципальных) нужд)</v>
      </c>
      <c r="B97" s="22" t="str">
        <f>'Ведомст.2017'!D81</f>
        <v>05</v>
      </c>
      <c r="C97" s="22" t="str">
        <f>'Ведомст.2017'!E81</f>
        <v>03</v>
      </c>
      <c r="D97" s="50" t="str">
        <f>'Ведомст.2017'!F81</f>
        <v>11 0 01 22340</v>
      </c>
      <c r="E97" s="22" t="str">
        <f>'Ведомст.2017'!G81</f>
        <v>200</v>
      </c>
      <c r="F97" s="102">
        <v>274.04912</v>
      </c>
      <c r="G97" s="102">
        <v>129</v>
      </c>
      <c r="H97" s="102">
        <f>'Ведомст.2017'!H81</f>
        <v>85.3</v>
      </c>
      <c r="I97" s="102">
        <f>'Вед.'!I79</f>
        <v>85.18636</v>
      </c>
      <c r="J97" s="107">
        <f t="shared" si="23"/>
        <v>31.084339916873294</v>
      </c>
      <c r="K97" s="102">
        <f t="shared" si="24"/>
        <v>-188.86276000000004</v>
      </c>
      <c r="L97" s="107">
        <f t="shared" si="25"/>
        <v>-68.91566008312671</v>
      </c>
      <c r="M97" s="107">
        <f t="shared" si="26"/>
        <v>99.86677608440797</v>
      </c>
      <c r="N97" s="102">
        <f t="shared" si="27"/>
        <v>-0.11364000000000374</v>
      </c>
      <c r="O97" s="107">
        <f t="shared" si="28"/>
        <v>-0.1332239155920263</v>
      </c>
      <c r="P97" s="107">
        <f t="shared" si="29"/>
        <v>66.12403100775194</v>
      </c>
      <c r="Q97" s="102">
        <f t="shared" si="30"/>
        <v>-43.7</v>
      </c>
      <c r="R97" s="107">
        <f t="shared" si="31"/>
        <v>-33.87596899224806</v>
      </c>
    </row>
    <row r="98" spans="1:18" ht="38.25">
      <c r="A98" s="21" t="str">
        <f>'Ведомст.2017'!B82</f>
        <v>Расходы по организации и содержанию мест захоронения (кладбищ) (Закупка товаров, работ и услуг для обеспечения государственных (муниципальных) нужд)</v>
      </c>
      <c r="B98" s="22" t="str">
        <f>'Ведомст.2017'!D82</f>
        <v>05</v>
      </c>
      <c r="C98" s="22" t="str">
        <f>'Ведомст.2017'!E82</f>
        <v>03</v>
      </c>
      <c r="D98" s="50" t="str">
        <f>'Ведомст.2017'!F82</f>
        <v>11 0 01 22350</v>
      </c>
      <c r="E98" s="22" t="str">
        <f>'Ведомст.2017'!G82</f>
        <v>200</v>
      </c>
      <c r="F98" s="102">
        <v>626.48837</v>
      </c>
      <c r="G98" s="102">
        <v>30</v>
      </c>
      <c r="H98" s="102">
        <f>'Ведомст.2017'!H82</f>
        <v>29.1</v>
      </c>
      <c r="I98" s="102">
        <f>'Вед.'!I80</f>
        <v>29.013</v>
      </c>
      <c r="J98" s="107">
        <f t="shared" si="23"/>
        <v>4.631051650647562</v>
      </c>
      <c r="K98" s="102">
        <f t="shared" si="24"/>
        <v>-597.47537</v>
      </c>
      <c r="L98" s="107">
        <f t="shared" si="25"/>
        <v>-95.36894834935244</v>
      </c>
      <c r="M98" s="107">
        <f t="shared" si="26"/>
        <v>99.70103092783505</v>
      </c>
      <c r="N98" s="102">
        <f t="shared" si="27"/>
        <v>-0.08699999999999974</v>
      </c>
      <c r="O98" s="107">
        <f t="shared" si="28"/>
        <v>-0.29896907216495094</v>
      </c>
      <c r="P98" s="107">
        <f t="shared" si="29"/>
        <v>97.00000000000001</v>
      </c>
      <c r="Q98" s="102">
        <f t="shared" si="30"/>
        <v>-0.8999999999999986</v>
      </c>
      <c r="R98" s="107">
        <f t="shared" si="31"/>
        <v>-2.999999999999986</v>
      </c>
    </row>
    <row r="99" spans="1:18" ht="38.25">
      <c r="A99" s="21" t="str">
        <f>'Ведомст.2017'!B83</f>
        <v>Расходы по оборудованию зоны отдыха (пляжа)  (Закупка товаров, работ и услуг для обеспечения государственных (муниципальных) нужд)</v>
      </c>
      <c r="B99" s="22" t="str">
        <f>'Ведомст.2017'!D83</f>
        <v>05</v>
      </c>
      <c r="C99" s="22" t="str">
        <f>'Ведомст.2017'!E83</f>
        <v>03</v>
      </c>
      <c r="D99" s="50" t="str">
        <f>'Ведомст.2017'!F83</f>
        <v>11 0 01 22360</v>
      </c>
      <c r="E99" s="22" t="str">
        <f>'Ведомст.2017'!G83</f>
        <v>200</v>
      </c>
      <c r="F99" s="102">
        <v>192.22399</v>
      </c>
      <c r="G99" s="102">
        <v>128.3</v>
      </c>
      <c r="H99" s="102">
        <f>'Ведомст.2017'!H83</f>
        <v>146.6</v>
      </c>
      <c r="I99" s="102">
        <f>'Вед.'!I81</f>
        <v>146.5878</v>
      </c>
      <c r="J99" s="107">
        <f t="shared" si="23"/>
        <v>76.25884781602961</v>
      </c>
      <c r="K99" s="102">
        <f t="shared" si="24"/>
        <v>-45.63619</v>
      </c>
      <c r="L99" s="107">
        <f t="shared" si="25"/>
        <v>-23.741152183970385</v>
      </c>
      <c r="M99" s="107">
        <f t="shared" si="26"/>
        <v>99.99167803547067</v>
      </c>
      <c r="N99" s="102">
        <f t="shared" si="27"/>
        <v>-0.012200000000007094</v>
      </c>
      <c r="O99" s="107">
        <f t="shared" si="28"/>
        <v>-0.008321964529329762</v>
      </c>
      <c r="P99" s="107">
        <f t="shared" si="29"/>
        <v>114.26344505066251</v>
      </c>
      <c r="Q99" s="102">
        <f t="shared" si="30"/>
        <v>18.299999999999983</v>
      </c>
      <c r="R99" s="107">
        <f t="shared" si="31"/>
        <v>14.263445050662511</v>
      </c>
    </row>
    <row r="100" spans="1:18" ht="25.5">
      <c r="A100" s="21" t="str">
        <f>'Ведомст.2017'!B84</f>
        <v>Прочие мероприятия по благоустройству (Закупка товаров, работ и услуг для обеспечения государственных (муниципальных) нужд)</v>
      </c>
      <c r="B100" s="22" t="str">
        <f>'Ведомст.2017'!D84</f>
        <v>05</v>
      </c>
      <c r="C100" s="22" t="str">
        <f>'Ведомст.2017'!E84</f>
        <v>03</v>
      </c>
      <c r="D100" s="50" t="str">
        <f>'Ведомст.2017'!F84</f>
        <v>11 0 01 22370</v>
      </c>
      <c r="E100" s="22" t="str">
        <f>'Ведомст.2017'!G84</f>
        <v>200</v>
      </c>
      <c r="F100" s="102">
        <v>1520.3</v>
      </c>
      <c r="G100" s="102">
        <v>471</v>
      </c>
      <c r="H100" s="102">
        <f>'Ведомст.2017'!H84</f>
        <v>926.10844</v>
      </c>
      <c r="I100" s="102">
        <f>'Вед.'!I82</f>
        <v>926.05097</v>
      </c>
      <c r="J100" s="107">
        <f t="shared" si="23"/>
        <v>60.91238374005131</v>
      </c>
      <c r="K100" s="102">
        <f t="shared" si="24"/>
        <v>-594.24903</v>
      </c>
      <c r="L100" s="107">
        <f t="shared" si="25"/>
        <v>-39.08761625994869</v>
      </c>
      <c r="M100" s="107">
        <f t="shared" si="26"/>
        <v>99.99379446320563</v>
      </c>
      <c r="N100" s="102">
        <f t="shared" si="27"/>
        <v>-0.0574699999999666</v>
      </c>
      <c r="O100" s="107">
        <f t="shared" si="28"/>
        <v>-0.006205536794368527</v>
      </c>
      <c r="P100" s="107">
        <f t="shared" si="29"/>
        <v>196.6259957537155</v>
      </c>
      <c r="Q100" s="102">
        <f t="shared" si="30"/>
        <v>455.10844</v>
      </c>
      <c r="R100" s="107">
        <f t="shared" si="31"/>
        <v>96.6259957537155</v>
      </c>
    </row>
    <row r="101" spans="1:18" ht="38.25">
      <c r="A101" s="21" t="str">
        <f>'Ведомст.2017'!B85</f>
        <v>Мероприятия по размещению кладбища в с.Панфилово (Закупка товаров, работ и услуг для обеспечения государственных (муниципальных) нужд)</v>
      </c>
      <c r="B101" s="22" t="str">
        <f>'Ведомст.2017'!D85</f>
        <v>05</v>
      </c>
      <c r="C101" s="22" t="str">
        <f>'Ведомст.2017'!E85</f>
        <v>03</v>
      </c>
      <c r="D101" s="50" t="str">
        <f>'Ведомст.2017'!F85</f>
        <v>11 0 01 22390</v>
      </c>
      <c r="E101" s="22" t="str">
        <f>'Ведомст.2017'!G85</f>
        <v>200</v>
      </c>
      <c r="F101" s="102"/>
      <c r="G101" s="102">
        <v>1911.2</v>
      </c>
      <c r="H101" s="102">
        <f>'Ведомст.2017'!H85</f>
        <v>1642.39156</v>
      </c>
      <c r="I101" s="102">
        <f>'Вед.'!I83</f>
        <v>1642.39086</v>
      </c>
      <c r="J101" s="107" t="s">
        <v>287</v>
      </c>
      <c r="K101" s="102">
        <f t="shared" si="24"/>
        <v>1642.39086</v>
      </c>
      <c r="L101" s="107" t="s">
        <v>287</v>
      </c>
      <c r="M101" s="107">
        <f t="shared" si="26"/>
        <v>99.99995737922569</v>
      </c>
      <c r="N101" s="102">
        <f t="shared" si="27"/>
        <v>-0.0007000000000516593</v>
      </c>
      <c r="O101" s="107">
        <f t="shared" si="28"/>
        <v>-4.262077430894351E-05</v>
      </c>
      <c r="P101" s="107">
        <f t="shared" si="29"/>
        <v>85.93509627459188</v>
      </c>
      <c r="Q101" s="102">
        <f t="shared" si="30"/>
        <v>-268.80844</v>
      </c>
      <c r="R101" s="107">
        <f t="shared" si="31"/>
        <v>-14.064903725408115</v>
      </c>
    </row>
    <row r="102" spans="1:18" ht="15">
      <c r="A102" s="8" t="str">
        <f>'Ведомст.2017'!B86</f>
        <v>Охрана окружающей среды</v>
      </c>
      <c r="B102" s="19" t="str">
        <f>'Ведомст.2017'!D86</f>
        <v>06</v>
      </c>
      <c r="C102" s="19"/>
      <c r="D102" s="51"/>
      <c r="E102" s="19"/>
      <c r="F102" s="98">
        <f aca="true" t="shared" si="41" ref="F102:I105">F103</f>
        <v>692.356</v>
      </c>
      <c r="G102" s="98">
        <f t="shared" si="41"/>
        <v>116.8</v>
      </c>
      <c r="H102" s="98">
        <f t="shared" si="41"/>
        <v>157.41</v>
      </c>
      <c r="I102" s="98">
        <f t="shared" si="41"/>
        <v>157.385</v>
      </c>
      <c r="J102" s="105">
        <f t="shared" si="23"/>
        <v>22.73180271421061</v>
      </c>
      <c r="K102" s="98">
        <f t="shared" si="24"/>
        <v>-534.971</v>
      </c>
      <c r="L102" s="105">
        <f t="shared" si="25"/>
        <v>-77.2681972857894</v>
      </c>
      <c r="M102" s="105">
        <f t="shared" si="26"/>
        <v>99.98411790864621</v>
      </c>
      <c r="N102" s="98">
        <f t="shared" si="27"/>
        <v>-0.025000000000005684</v>
      </c>
      <c r="O102" s="105">
        <f t="shared" si="28"/>
        <v>-0.01588209135378804</v>
      </c>
      <c r="P102" s="105">
        <f t="shared" si="29"/>
        <v>134.76883561643837</v>
      </c>
      <c r="Q102" s="98">
        <f t="shared" si="30"/>
        <v>40.61</v>
      </c>
      <c r="R102" s="105">
        <f t="shared" si="31"/>
        <v>34.768835616438366</v>
      </c>
    </row>
    <row r="103" spans="1:18" s="222" customFormat="1" ht="15">
      <c r="A103" s="34" t="str">
        <f>'Ведомст.2017'!B87</f>
        <v>Другие вопросы в области охраны окружающей среды</v>
      </c>
      <c r="B103" s="41" t="str">
        <f>'Ведомст.2017'!D87</f>
        <v>06</v>
      </c>
      <c r="C103" s="41" t="str">
        <f>'Ведомст.2017'!E87</f>
        <v>05</v>
      </c>
      <c r="D103" s="48"/>
      <c r="E103" s="41"/>
      <c r="F103" s="99">
        <f t="shared" si="41"/>
        <v>692.356</v>
      </c>
      <c r="G103" s="99">
        <f t="shared" si="41"/>
        <v>116.8</v>
      </c>
      <c r="H103" s="99">
        <f t="shared" si="41"/>
        <v>157.41</v>
      </c>
      <c r="I103" s="99">
        <f t="shared" si="41"/>
        <v>157.385</v>
      </c>
      <c r="J103" s="119">
        <f t="shared" si="23"/>
        <v>22.73180271421061</v>
      </c>
      <c r="K103" s="99">
        <f t="shared" si="24"/>
        <v>-534.971</v>
      </c>
      <c r="L103" s="119">
        <f t="shared" si="25"/>
        <v>-77.2681972857894</v>
      </c>
      <c r="M103" s="119">
        <f t="shared" si="26"/>
        <v>99.98411790864621</v>
      </c>
      <c r="N103" s="99">
        <f t="shared" si="27"/>
        <v>-0.025000000000005684</v>
      </c>
      <c r="O103" s="119">
        <f t="shared" si="28"/>
        <v>-0.01588209135378804</v>
      </c>
      <c r="P103" s="119">
        <f t="shared" si="29"/>
        <v>134.76883561643837</v>
      </c>
      <c r="Q103" s="99">
        <f t="shared" si="30"/>
        <v>40.61</v>
      </c>
      <c r="R103" s="119">
        <f t="shared" si="31"/>
        <v>34.768835616438366</v>
      </c>
    </row>
    <row r="104" spans="1:18" s="223" customFormat="1" ht="45" customHeight="1">
      <c r="A104" s="37" t="str">
        <f>'Ведомст.2017'!B88</f>
        <v>Муниципальная программа «Охрана окружающей среды и рациональное природопользование на территории муниципального образования Ковардицкое на 2016-2020 годы»</v>
      </c>
      <c r="B104" s="42" t="str">
        <f>'Ведомст.2017'!D88</f>
        <v>06</v>
      </c>
      <c r="C104" s="42" t="str">
        <f>'Ведомст.2017'!E88</f>
        <v>05</v>
      </c>
      <c r="D104" s="49" t="str">
        <f>'Ведомст.2017'!F88</f>
        <v>09</v>
      </c>
      <c r="E104" s="42"/>
      <c r="F104" s="103">
        <f t="shared" si="41"/>
        <v>692.356</v>
      </c>
      <c r="G104" s="103">
        <f t="shared" si="41"/>
        <v>116.8</v>
      </c>
      <c r="H104" s="103">
        <f t="shared" si="41"/>
        <v>157.41</v>
      </c>
      <c r="I104" s="103">
        <f t="shared" si="41"/>
        <v>157.385</v>
      </c>
      <c r="J104" s="106">
        <f aca="true" t="shared" si="42" ref="J104:J141">I104/F104*100</f>
        <v>22.73180271421061</v>
      </c>
      <c r="K104" s="103">
        <f aca="true" t="shared" si="43" ref="K104:K143">I104-F104</f>
        <v>-534.971</v>
      </c>
      <c r="L104" s="106">
        <f aca="true" t="shared" si="44" ref="L104:L143">I104/F104*100-100</f>
        <v>-77.2681972857894</v>
      </c>
      <c r="M104" s="106">
        <f aca="true" t="shared" si="45" ref="M104:M143">I104/H104*100</f>
        <v>99.98411790864621</v>
      </c>
      <c r="N104" s="103">
        <f aca="true" t="shared" si="46" ref="N104:N143">I104-H104</f>
        <v>-0.025000000000005684</v>
      </c>
      <c r="O104" s="106">
        <f aca="true" t="shared" si="47" ref="O104:O143">I104/H104*100-100</f>
        <v>-0.01588209135378804</v>
      </c>
      <c r="P104" s="106">
        <f aca="true" t="shared" si="48" ref="P104:P143">H104/G104*100</f>
        <v>134.76883561643837</v>
      </c>
      <c r="Q104" s="103">
        <f aca="true" t="shared" si="49" ref="Q104:Q143">H104-G104</f>
        <v>40.61</v>
      </c>
      <c r="R104" s="106">
        <f aca="true" t="shared" si="50" ref="R104:R143">H104/G104*100-100</f>
        <v>34.768835616438366</v>
      </c>
    </row>
    <row r="105" spans="1:18" s="223" customFormat="1" ht="25.5">
      <c r="A105" s="37" t="str">
        <f>'Ведомст.2017'!B89</f>
        <v>Основное мероприятие «Обеспечение экологической безопасности на территории муниципального образования»</v>
      </c>
      <c r="B105" s="42" t="str">
        <f>'Ведомст.2017'!D89</f>
        <v>06</v>
      </c>
      <c r="C105" s="42" t="str">
        <f>'Ведомст.2017'!E89</f>
        <v>05</v>
      </c>
      <c r="D105" s="49" t="str">
        <f>'Ведомст.2017'!F89</f>
        <v>09 0 01</v>
      </c>
      <c r="E105" s="42"/>
      <c r="F105" s="103">
        <f t="shared" si="41"/>
        <v>692.356</v>
      </c>
      <c r="G105" s="103">
        <f t="shared" si="41"/>
        <v>116.8</v>
      </c>
      <c r="H105" s="103">
        <f t="shared" si="41"/>
        <v>157.41</v>
      </c>
      <c r="I105" s="103">
        <f t="shared" si="41"/>
        <v>157.385</v>
      </c>
      <c r="J105" s="106">
        <f t="shared" si="42"/>
        <v>22.73180271421061</v>
      </c>
      <c r="K105" s="103">
        <f t="shared" si="43"/>
        <v>-534.971</v>
      </c>
      <c r="L105" s="106">
        <f t="shared" si="44"/>
        <v>-77.2681972857894</v>
      </c>
      <c r="M105" s="106">
        <f t="shared" si="45"/>
        <v>99.98411790864621</v>
      </c>
      <c r="N105" s="103">
        <f t="shared" si="46"/>
        <v>-0.025000000000005684</v>
      </c>
      <c r="O105" s="106">
        <f t="shared" si="47"/>
        <v>-0.01588209135378804</v>
      </c>
      <c r="P105" s="106">
        <f t="shared" si="48"/>
        <v>134.76883561643837</v>
      </c>
      <c r="Q105" s="103">
        <f t="shared" si="49"/>
        <v>40.61</v>
      </c>
      <c r="R105" s="106">
        <f t="shared" si="50"/>
        <v>34.768835616438366</v>
      </c>
    </row>
    <row r="106" spans="1:18" ht="38.25">
      <c r="A106" s="21" t="str">
        <f>'Ведомст.2017'!B90</f>
        <v>Ликвидация мест несанкционированного размещения отходов (Закупка товаров, работ и услуг для обеспечения государственных (муниципальных) нужд)</v>
      </c>
      <c r="B106" s="22" t="str">
        <f>'Ведомст.2017'!D90</f>
        <v>06</v>
      </c>
      <c r="C106" s="22" t="str">
        <f>'Ведомст.2017'!E90</f>
        <v>05</v>
      </c>
      <c r="D106" s="50" t="str">
        <f>'Ведомст.2017'!F90</f>
        <v>09 0 01 22050</v>
      </c>
      <c r="E106" s="22" t="str">
        <f>'Ведомст.2017'!G90</f>
        <v>200</v>
      </c>
      <c r="F106" s="102">
        <v>692.356</v>
      </c>
      <c r="G106" s="102">
        <v>116.8</v>
      </c>
      <c r="H106" s="102">
        <f>'Ведомст.2017'!H90</f>
        <v>157.41</v>
      </c>
      <c r="I106" s="102">
        <f>'Вед.'!I88</f>
        <v>157.385</v>
      </c>
      <c r="J106" s="107">
        <f t="shared" si="42"/>
        <v>22.73180271421061</v>
      </c>
      <c r="K106" s="102">
        <f t="shared" si="43"/>
        <v>-534.971</v>
      </c>
      <c r="L106" s="107">
        <f t="shared" si="44"/>
        <v>-77.2681972857894</v>
      </c>
      <c r="M106" s="107">
        <f t="shared" si="45"/>
        <v>99.98411790864621</v>
      </c>
      <c r="N106" s="102">
        <f t="shared" si="46"/>
        <v>-0.025000000000005684</v>
      </c>
      <c r="O106" s="107">
        <f t="shared" si="47"/>
        <v>-0.01588209135378804</v>
      </c>
      <c r="P106" s="107">
        <f t="shared" si="48"/>
        <v>134.76883561643837</v>
      </c>
      <c r="Q106" s="102">
        <f t="shared" si="49"/>
        <v>40.61</v>
      </c>
      <c r="R106" s="107">
        <f t="shared" si="50"/>
        <v>34.768835616438366</v>
      </c>
    </row>
    <row r="107" spans="1:18" ht="18" customHeight="1">
      <c r="A107" s="8" t="str">
        <f>'Ведомст.2017'!B122</f>
        <v>Культура, кинематография</v>
      </c>
      <c r="B107" s="19" t="str">
        <f>'Ведомст.2017'!D122</f>
        <v>08</v>
      </c>
      <c r="C107" s="19"/>
      <c r="D107" s="51"/>
      <c r="E107" s="19"/>
      <c r="F107" s="98">
        <f>F108</f>
        <v>10719.64</v>
      </c>
      <c r="G107" s="98">
        <f>G108</f>
        <v>10217.9</v>
      </c>
      <c r="H107" s="98">
        <f>H108</f>
        <v>11481.000000000002</v>
      </c>
      <c r="I107" s="98">
        <f>I108</f>
        <v>10359.01022</v>
      </c>
      <c r="J107" s="105">
        <f t="shared" si="42"/>
        <v>96.63580325458692</v>
      </c>
      <c r="K107" s="98">
        <f t="shared" si="43"/>
        <v>-360.6297799999993</v>
      </c>
      <c r="L107" s="105">
        <f t="shared" si="44"/>
        <v>-3.364196745413082</v>
      </c>
      <c r="M107" s="105">
        <f t="shared" si="45"/>
        <v>90.22742113056353</v>
      </c>
      <c r="N107" s="98">
        <f t="shared" si="46"/>
        <v>-1121.9897800000017</v>
      </c>
      <c r="O107" s="105">
        <f t="shared" si="47"/>
        <v>-9.772578869436472</v>
      </c>
      <c r="P107" s="105">
        <f t="shared" si="48"/>
        <v>112.36163986729173</v>
      </c>
      <c r="Q107" s="98">
        <f t="shared" si="49"/>
        <v>1263.1000000000022</v>
      </c>
      <c r="R107" s="105">
        <f t="shared" si="50"/>
        <v>12.361639867291728</v>
      </c>
    </row>
    <row r="108" spans="1:18" s="222" customFormat="1" ht="15">
      <c r="A108" s="34" t="str">
        <f>'Ведомст.2017'!B123</f>
        <v>Культура</v>
      </c>
      <c r="B108" s="41" t="str">
        <f>'Ведомст.2017'!D123</f>
        <v>08</v>
      </c>
      <c r="C108" s="41" t="str">
        <f>'Ведомст.2017'!E123</f>
        <v>01</v>
      </c>
      <c r="D108" s="48"/>
      <c r="E108" s="41"/>
      <c r="F108" s="99">
        <f>F109+F124</f>
        <v>10719.64</v>
      </c>
      <c r="G108" s="99">
        <f>G109+G124</f>
        <v>10217.9</v>
      </c>
      <c r="H108" s="99">
        <f>H109+H124</f>
        <v>11481.000000000002</v>
      </c>
      <c r="I108" s="99">
        <f>I109+I124</f>
        <v>10359.01022</v>
      </c>
      <c r="J108" s="119">
        <f t="shared" si="42"/>
        <v>96.63580325458692</v>
      </c>
      <c r="K108" s="99">
        <f t="shared" si="43"/>
        <v>-360.6297799999993</v>
      </c>
      <c r="L108" s="119">
        <f t="shared" si="44"/>
        <v>-3.364196745413082</v>
      </c>
      <c r="M108" s="119">
        <f t="shared" si="45"/>
        <v>90.22742113056353</v>
      </c>
      <c r="N108" s="99">
        <f t="shared" si="46"/>
        <v>-1121.9897800000017</v>
      </c>
      <c r="O108" s="119">
        <f t="shared" si="47"/>
        <v>-9.772578869436472</v>
      </c>
      <c r="P108" s="119">
        <f t="shared" si="48"/>
        <v>112.36163986729173</v>
      </c>
      <c r="Q108" s="99">
        <f t="shared" si="49"/>
        <v>1263.1000000000022</v>
      </c>
      <c r="R108" s="119">
        <f t="shared" si="50"/>
        <v>12.361639867291728</v>
      </c>
    </row>
    <row r="109" spans="1:18" s="223" customFormat="1" ht="25.5">
      <c r="A109" s="37" t="str">
        <f>'Ведомст.2017'!B124</f>
        <v>Муниципальная программа «Развитие культуры муниципального образования Ковардицкое на 2016-2020 годы»</v>
      </c>
      <c r="B109" s="42" t="str">
        <f>'Ведомст.2017'!D124</f>
        <v>08</v>
      </c>
      <c r="C109" s="42" t="str">
        <f>'Ведомст.2017'!E124</f>
        <v>01</v>
      </c>
      <c r="D109" s="49" t="str">
        <f>'Ведомст.2017'!F124</f>
        <v>03</v>
      </c>
      <c r="E109" s="42"/>
      <c r="F109" s="103">
        <f>F110+F118</f>
        <v>10669.64</v>
      </c>
      <c r="G109" s="103">
        <f>G110+G118</f>
        <v>10217.9</v>
      </c>
      <c r="H109" s="103">
        <f>H110+H118</f>
        <v>11481.000000000002</v>
      </c>
      <c r="I109" s="103">
        <f>I110+I118</f>
        <v>10359.01022</v>
      </c>
      <c r="J109" s="106">
        <f t="shared" si="42"/>
        <v>97.0886573492639</v>
      </c>
      <c r="K109" s="103">
        <f t="shared" si="43"/>
        <v>-310.6297799999993</v>
      </c>
      <c r="L109" s="106">
        <f t="shared" si="44"/>
        <v>-2.9113426507361027</v>
      </c>
      <c r="M109" s="106">
        <f t="shared" si="45"/>
        <v>90.22742113056353</v>
      </c>
      <c r="N109" s="103">
        <f t="shared" si="46"/>
        <v>-1121.9897800000017</v>
      </c>
      <c r="O109" s="106">
        <f t="shared" si="47"/>
        <v>-9.772578869436472</v>
      </c>
      <c r="P109" s="106">
        <f t="shared" si="48"/>
        <v>112.36163986729173</v>
      </c>
      <c r="Q109" s="103">
        <f t="shared" si="49"/>
        <v>1263.1000000000022</v>
      </c>
      <c r="R109" s="106">
        <f t="shared" si="50"/>
        <v>12.361639867291728</v>
      </c>
    </row>
    <row r="110" spans="1:18" s="223" customFormat="1" ht="15">
      <c r="A110" s="37" t="str">
        <f>'Ведомст.2017'!B125</f>
        <v>Подпрограмма «Искусство»</v>
      </c>
      <c r="B110" s="42" t="str">
        <f>'Ведомст.2017'!D125</f>
        <v>08</v>
      </c>
      <c r="C110" s="42" t="str">
        <f>'Ведомст.2017'!E125</f>
        <v>01</v>
      </c>
      <c r="D110" s="49" t="str">
        <f>'Ведомст.2017'!F125</f>
        <v>03 1</v>
      </c>
      <c r="E110" s="42"/>
      <c r="F110" s="103">
        <f>F111+F113</f>
        <v>10194.74</v>
      </c>
      <c r="G110" s="103">
        <f>G111+G113</f>
        <v>10217.9</v>
      </c>
      <c r="H110" s="103">
        <f>H111+H113</f>
        <v>11431.000000000002</v>
      </c>
      <c r="I110" s="103">
        <f>I111+I113</f>
        <v>10309.01022</v>
      </c>
      <c r="J110" s="106">
        <f t="shared" si="42"/>
        <v>101.12087429399867</v>
      </c>
      <c r="K110" s="103">
        <f t="shared" si="43"/>
        <v>114.27022000000034</v>
      </c>
      <c r="L110" s="106">
        <f t="shared" si="44"/>
        <v>1.1208742939986678</v>
      </c>
      <c r="M110" s="106">
        <f t="shared" si="45"/>
        <v>90.18467518152391</v>
      </c>
      <c r="N110" s="103">
        <f t="shared" si="46"/>
        <v>-1121.9897800000017</v>
      </c>
      <c r="O110" s="106">
        <f t="shared" si="47"/>
        <v>-9.815324818476086</v>
      </c>
      <c r="P110" s="106">
        <f t="shared" si="48"/>
        <v>111.87230252791672</v>
      </c>
      <c r="Q110" s="103">
        <f t="shared" si="49"/>
        <v>1213.1000000000022</v>
      </c>
      <c r="R110" s="106">
        <f t="shared" si="50"/>
        <v>11.872302527916716</v>
      </c>
    </row>
    <row r="111" spans="1:18" s="223" customFormat="1" ht="51">
      <c r="A111" s="37" t="str">
        <f>'Ведомст.2017'!B126</f>
        <v>Основное мероприятие «Предоставление мер социальной поддержки работникам культуры и педагогическим работникам образовательных учреждений дополнительного образования детей в сфере культуры»</v>
      </c>
      <c r="B111" s="42" t="str">
        <f>'Ведомст.2017'!D126</f>
        <v>08</v>
      </c>
      <c r="C111" s="42" t="str">
        <f>'Ведомст.2017'!E126</f>
        <v>01</v>
      </c>
      <c r="D111" s="49" t="str">
        <f>'Ведомст.2017'!F126</f>
        <v>03 1 01</v>
      </c>
      <c r="E111" s="42"/>
      <c r="F111" s="103">
        <f>F112</f>
        <v>133</v>
      </c>
      <c r="G111" s="103">
        <f>G112</f>
        <v>126.1</v>
      </c>
      <c r="H111" s="103">
        <f>H112</f>
        <v>126.1</v>
      </c>
      <c r="I111" s="103">
        <f>I112</f>
        <v>88</v>
      </c>
      <c r="J111" s="106">
        <f t="shared" si="42"/>
        <v>66.16541353383458</v>
      </c>
      <c r="K111" s="103">
        <f t="shared" si="43"/>
        <v>-45</v>
      </c>
      <c r="L111" s="106">
        <f t="shared" si="44"/>
        <v>-33.83458646616542</v>
      </c>
      <c r="M111" s="106">
        <f t="shared" si="45"/>
        <v>69.78588421887392</v>
      </c>
      <c r="N111" s="103">
        <f t="shared" si="46"/>
        <v>-38.099999999999994</v>
      </c>
      <c r="O111" s="106">
        <f t="shared" si="47"/>
        <v>-30.214115781126083</v>
      </c>
      <c r="P111" s="106">
        <f t="shared" si="48"/>
        <v>100</v>
      </c>
      <c r="Q111" s="103">
        <f t="shared" si="49"/>
        <v>0</v>
      </c>
      <c r="R111" s="106">
        <f t="shared" si="50"/>
        <v>0</v>
      </c>
    </row>
    <row r="112" spans="1:18" ht="89.25">
      <c r="A112" s="21" t="str">
        <f>'Ведомст.2017'!B127</f>
        <v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v>
      </c>
      <c r="B112" s="22" t="str">
        <f>'Ведомст.2017'!D127</f>
        <v>08</v>
      </c>
      <c r="C112" s="22" t="str">
        <f>'Ведомст.2017'!E127</f>
        <v>01</v>
      </c>
      <c r="D112" s="50" t="str">
        <f>'Ведомст.2017'!F127</f>
        <v>03 1 01 70230</v>
      </c>
      <c r="E112" s="22" t="str">
        <f>'Ведомст.2017'!G127</f>
        <v>600</v>
      </c>
      <c r="F112" s="102">
        <v>133</v>
      </c>
      <c r="G112" s="102">
        <v>126.1</v>
      </c>
      <c r="H112" s="102">
        <f>'Ведомст.2017'!H127</f>
        <v>126.1</v>
      </c>
      <c r="I112" s="102">
        <f>'Вед.'!I125</f>
        <v>88</v>
      </c>
      <c r="J112" s="107">
        <f t="shared" si="42"/>
        <v>66.16541353383458</v>
      </c>
      <c r="K112" s="102">
        <f t="shared" si="43"/>
        <v>-45</v>
      </c>
      <c r="L112" s="107">
        <f t="shared" si="44"/>
        <v>-33.83458646616542</v>
      </c>
      <c r="M112" s="107">
        <f t="shared" si="45"/>
        <v>69.78588421887392</v>
      </c>
      <c r="N112" s="102">
        <f t="shared" si="46"/>
        <v>-38.099999999999994</v>
      </c>
      <c r="O112" s="107">
        <f t="shared" si="47"/>
        <v>-30.214115781126083</v>
      </c>
      <c r="P112" s="107">
        <f t="shared" si="48"/>
        <v>100</v>
      </c>
      <c r="Q112" s="102">
        <f t="shared" si="49"/>
        <v>0</v>
      </c>
      <c r="R112" s="107">
        <f t="shared" si="50"/>
        <v>0</v>
      </c>
    </row>
    <row r="113" spans="1:18" s="223" customFormat="1" ht="25.5">
      <c r="A113" s="37" t="str">
        <f>'Ведомст.2017'!B128</f>
        <v>Основное мероприятие «Обеспечение деятельности (оказание услуг) дворцов культуры, других учреждений культуры»</v>
      </c>
      <c r="B113" s="42" t="str">
        <f>'Ведомст.2017'!D128</f>
        <v>08</v>
      </c>
      <c r="C113" s="42" t="str">
        <f>'Ведомст.2017'!E128</f>
        <v>01</v>
      </c>
      <c r="D113" s="49" t="str">
        <f>'Ведомст.2017'!F128</f>
        <v>03 1 02 </v>
      </c>
      <c r="E113" s="42"/>
      <c r="F113" s="103">
        <f>SUM(F114:F117)</f>
        <v>10061.74</v>
      </c>
      <c r="G113" s="103">
        <f>SUM(G114:G117)</f>
        <v>10091.8</v>
      </c>
      <c r="H113" s="103">
        <f>SUM(H114:H117)</f>
        <v>11304.900000000001</v>
      </c>
      <c r="I113" s="103">
        <f>SUM(I114:I117)</f>
        <v>10221.01022</v>
      </c>
      <c r="J113" s="106">
        <f t="shared" si="42"/>
        <v>101.58292919514915</v>
      </c>
      <c r="K113" s="103">
        <f t="shared" si="43"/>
        <v>159.27022000000034</v>
      </c>
      <c r="L113" s="106">
        <f t="shared" si="44"/>
        <v>1.5829291951491484</v>
      </c>
      <c r="M113" s="106">
        <f t="shared" si="45"/>
        <v>90.41221258038549</v>
      </c>
      <c r="N113" s="103">
        <f t="shared" si="46"/>
        <v>-1083.8897800000013</v>
      </c>
      <c r="O113" s="106">
        <f t="shared" si="47"/>
        <v>-9.587787419614514</v>
      </c>
      <c r="P113" s="106">
        <f t="shared" si="48"/>
        <v>112.02065042906125</v>
      </c>
      <c r="Q113" s="103">
        <f t="shared" si="49"/>
        <v>1213.1000000000022</v>
      </c>
      <c r="R113" s="106">
        <f t="shared" si="50"/>
        <v>12.020650429061249</v>
      </c>
    </row>
    <row r="114" spans="1:18" s="223" customFormat="1" ht="76.5">
      <c r="A114" s="21" t="str">
        <f>'Ведомст.2017'!B129</f>
        <v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 (Предоставление субсидий бюджетным, автономным учреждениям и иным некоммерческим организациям)</v>
      </c>
      <c r="B114" s="22" t="str">
        <f>'Ведомст.2017'!D129</f>
        <v>08</v>
      </c>
      <c r="C114" s="22" t="str">
        <f>'Ведомст.2017'!E129</f>
        <v>01</v>
      </c>
      <c r="D114" s="50" t="str">
        <f>'Ведомст.2017'!F129</f>
        <v>03 1 02 70390</v>
      </c>
      <c r="E114" s="22" t="str">
        <f>'Ведомст.2017'!G129</f>
        <v>600</v>
      </c>
      <c r="F114" s="102">
        <v>2113</v>
      </c>
      <c r="G114" s="102"/>
      <c r="H114" s="102">
        <f>'Ведомст.2017'!H129</f>
        <v>1213.1</v>
      </c>
      <c r="I114" s="102">
        <f>'Вед.'!I127</f>
        <v>1213.1</v>
      </c>
      <c r="J114" s="107">
        <f t="shared" si="42"/>
        <v>57.41126360624704</v>
      </c>
      <c r="K114" s="102">
        <f t="shared" si="43"/>
        <v>-899.9000000000001</v>
      </c>
      <c r="L114" s="107">
        <f t="shared" si="44"/>
        <v>-42.58873639375296</v>
      </c>
      <c r="M114" s="107">
        <f t="shared" si="45"/>
        <v>100</v>
      </c>
      <c r="N114" s="102">
        <f t="shared" si="46"/>
        <v>0</v>
      </c>
      <c r="O114" s="107">
        <f t="shared" si="47"/>
        <v>0</v>
      </c>
      <c r="P114" s="107" t="s">
        <v>287</v>
      </c>
      <c r="Q114" s="102">
        <f t="shared" si="49"/>
        <v>1213.1</v>
      </c>
      <c r="R114" s="107" t="s">
        <v>287</v>
      </c>
    </row>
    <row r="115" spans="1:18" s="223" customFormat="1" ht="76.5">
      <c r="A115" s="21" t="str">
        <f>'Ведомст.2017'!B130</f>
        <v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 (Предоставление субсидий бюджетным, автономным учреждениям и иным некоммерческим организациям)</v>
      </c>
      <c r="B115" s="22" t="str">
        <f>'Ведомст.2017'!D130</f>
        <v>08</v>
      </c>
      <c r="C115" s="22" t="str">
        <f>'Ведомст.2017'!E130</f>
        <v>01</v>
      </c>
      <c r="D115" s="50" t="str">
        <f>'Ведомст.2017'!F130</f>
        <v>03 1 02 S0390</v>
      </c>
      <c r="E115" s="22" t="str">
        <f>'Ведомст.2017'!G130</f>
        <v>600</v>
      </c>
      <c r="F115" s="102">
        <v>111.3</v>
      </c>
      <c r="G115" s="102">
        <v>59.2</v>
      </c>
      <c r="H115" s="102">
        <f>'Ведомст.2017'!H130</f>
        <v>64</v>
      </c>
      <c r="I115" s="102">
        <f>'Вед.'!I128</f>
        <v>64</v>
      </c>
      <c r="J115" s="107">
        <f t="shared" si="42"/>
        <v>57.502246181491465</v>
      </c>
      <c r="K115" s="102">
        <f t="shared" si="43"/>
        <v>-47.3</v>
      </c>
      <c r="L115" s="107">
        <f t="shared" si="44"/>
        <v>-42.497753818508535</v>
      </c>
      <c r="M115" s="107">
        <f t="shared" si="45"/>
        <v>100</v>
      </c>
      <c r="N115" s="102">
        <f t="shared" si="46"/>
        <v>0</v>
      </c>
      <c r="O115" s="107">
        <f t="shared" si="47"/>
        <v>0</v>
      </c>
      <c r="P115" s="107">
        <f t="shared" si="48"/>
        <v>108.1081081081081</v>
      </c>
      <c r="Q115" s="102">
        <f t="shared" si="49"/>
        <v>4.799999999999997</v>
      </c>
      <c r="R115" s="107">
        <f t="shared" si="50"/>
        <v>8.108108108108098</v>
      </c>
    </row>
    <row r="116" spans="1:18" ht="42.75" customHeight="1">
      <c r="A116" s="21" t="str">
        <f>'Ведомст.2017'!B131</f>
        <v>Выплаты стимулирующего характера руководителям муниципальных учреждений культуры (Предоставление субсидий бюджетным, автономным учреждениям и иным некоммерческим организациям)</v>
      </c>
      <c r="B116" s="22" t="str">
        <f>'Ведомст.2017'!D131</f>
        <v>08</v>
      </c>
      <c r="C116" s="22" t="str">
        <f>'Ведомст.2017'!E131</f>
        <v>01</v>
      </c>
      <c r="D116" s="50" t="str">
        <f>'Ведомст.2017'!F131</f>
        <v>03 1 02 Д0520</v>
      </c>
      <c r="E116" s="22" t="str">
        <f>'Ведомст.2017'!G131</f>
        <v>600</v>
      </c>
      <c r="F116" s="102">
        <v>252.7</v>
      </c>
      <c r="G116" s="102">
        <v>234.6</v>
      </c>
      <c r="H116" s="102">
        <f>'Ведомст.2017'!H131</f>
        <v>259.6</v>
      </c>
      <c r="I116" s="102">
        <f>'Вед.'!I129</f>
        <v>259.6</v>
      </c>
      <c r="J116" s="107">
        <f t="shared" si="42"/>
        <v>102.7305104867432</v>
      </c>
      <c r="K116" s="102">
        <f t="shared" si="43"/>
        <v>6.900000000000034</v>
      </c>
      <c r="L116" s="107">
        <f t="shared" si="44"/>
        <v>2.7305104867431993</v>
      </c>
      <c r="M116" s="107">
        <f t="shared" si="45"/>
        <v>100</v>
      </c>
      <c r="N116" s="102">
        <f t="shared" si="46"/>
        <v>0</v>
      </c>
      <c r="O116" s="107">
        <f t="shared" si="47"/>
        <v>0</v>
      </c>
      <c r="P116" s="107">
        <f t="shared" si="48"/>
        <v>110.65643648763854</v>
      </c>
      <c r="Q116" s="102">
        <f t="shared" si="49"/>
        <v>25.00000000000003</v>
      </c>
      <c r="R116" s="107">
        <f t="shared" si="50"/>
        <v>10.656436487638544</v>
      </c>
    </row>
    <row r="117" spans="1:18" ht="51">
      <c r="A117" s="21" t="str">
        <f>'Ведомст.2017'!B132</f>
        <v>Расходы на обеспечение деятельности (оказание услуг) дворцов культуры, других учреждений культуры (Предоставление субсидий бюджетным, автономным учреждениям и иным некоммерческим организациям)</v>
      </c>
      <c r="B117" s="22" t="str">
        <f>'Ведомст.2017'!D132</f>
        <v>08</v>
      </c>
      <c r="C117" s="22" t="str">
        <f>'Ведомст.2017'!E132</f>
        <v>01</v>
      </c>
      <c r="D117" s="50" t="str">
        <f>'Ведомст.2017'!F132</f>
        <v>03 1 02 Д0590</v>
      </c>
      <c r="E117" s="22" t="str">
        <f>'Ведомст.2017'!G132</f>
        <v>600</v>
      </c>
      <c r="F117" s="102">
        <v>7584.74</v>
      </c>
      <c r="G117" s="102">
        <v>9798</v>
      </c>
      <c r="H117" s="102">
        <f>'Ведомст.2017'!H132</f>
        <v>9768.2</v>
      </c>
      <c r="I117" s="102">
        <f>'Вед.'!I130</f>
        <v>8684.310220000001</v>
      </c>
      <c r="J117" s="107">
        <f t="shared" si="42"/>
        <v>114.4971379374903</v>
      </c>
      <c r="K117" s="102">
        <f t="shared" si="43"/>
        <v>1099.5702200000014</v>
      </c>
      <c r="L117" s="107">
        <f t="shared" si="44"/>
        <v>14.497137937490294</v>
      </c>
      <c r="M117" s="107">
        <f t="shared" si="45"/>
        <v>88.90389447390513</v>
      </c>
      <c r="N117" s="102">
        <f t="shared" si="46"/>
        <v>-1083.8897799999995</v>
      </c>
      <c r="O117" s="107">
        <f t="shared" si="47"/>
        <v>-11.096105526094874</v>
      </c>
      <c r="P117" s="107">
        <f t="shared" si="48"/>
        <v>99.69585629720352</v>
      </c>
      <c r="Q117" s="102">
        <f t="shared" si="49"/>
        <v>-29.799999999999272</v>
      </c>
      <c r="R117" s="107">
        <f t="shared" si="50"/>
        <v>-0.3041437027964804</v>
      </c>
    </row>
    <row r="118" spans="1:18" s="223" customFormat="1" ht="38.25">
      <c r="A118" s="37" t="str">
        <f>'Ведомст.2017'!B94</f>
        <v>Подпрограмма "Развитие и модернизация материально-технической базы учреждений культуры муниципального образования Ковардицкое на 2016-2020 годы"</v>
      </c>
      <c r="B118" s="42" t="str">
        <f>'Ведомст.2017'!D94</f>
        <v>08</v>
      </c>
      <c r="C118" s="42" t="str">
        <f>'Ведомст.2017'!E94</f>
        <v>01</v>
      </c>
      <c r="D118" s="49" t="str">
        <f>'Ведомст.2017'!F94</f>
        <v>03 2 </v>
      </c>
      <c r="E118" s="42"/>
      <c r="F118" s="103">
        <f>F122+F119</f>
        <v>474.9</v>
      </c>
      <c r="G118" s="103"/>
      <c r="H118" s="103">
        <f>H122+H119</f>
        <v>50</v>
      </c>
      <c r="I118" s="103">
        <f>I122+I119</f>
        <v>50</v>
      </c>
      <c r="J118" s="106">
        <f t="shared" si="42"/>
        <v>10.52853232259423</v>
      </c>
      <c r="K118" s="103">
        <f t="shared" si="43"/>
        <v>-424.9</v>
      </c>
      <c r="L118" s="106">
        <f t="shared" si="44"/>
        <v>-89.47146767740577</v>
      </c>
      <c r="M118" s="106">
        <f t="shared" si="45"/>
        <v>100</v>
      </c>
      <c r="N118" s="103">
        <f t="shared" si="46"/>
        <v>0</v>
      </c>
      <c r="O118" s="106">
        <f t="shared" si="47"/>
        <v>0</v>
      </c>
      <c r="P118" s="106" t="s">
        <v>287</v>
      </c>
      <c r="Q118" s="103">
        <f t="shared" si="49"/>
        <v>50</v>
      </c>
      <c r="R118" s="106" t="s">
        <v>287</v>
      </c>
    </row>
    <row r="119" spans="1:18" s="223" customFormat="1" ht="51">
      <c r="A119" s="37" t="s">
        <v>280</v>
      </c>
      <c r="B119" s="42" t="s">
        <v>38</v>
      </c>
      <c r="C119" s="42" t="s">
        <v>16</v>
      </c>
      <c r="D119" s="49" t="s">
        <v>281</v>
      </c>
      <c r="E119" s="42"/>
      <c r="F119" s="103">
        <f>F120+F121</f>
        <v>474.9</v>
      </c>
      <c r="G119" s="103"/>
      <c r="H119" s="103"/>
      <c r="I119" s="103"/>
      <c r="J119" s="106">
        <f>I119/F119*100</f>
        <v>0</v>
      </c>
      <c r="K119" s="103">
        <f>I119-F119</f>
        <v>-474.9</v>
      </c>
      <c r="L119" s="106">
        <f>I119/F119*100-100</f>
        <v>-100</v>
      </c>
      <c r="M119" s="106" t="s">
        <v>287</v>
      </c>
      <c r="N119" s="103">
        <f>I119-H119</f>
        <v>0</v>
      </c>
      <c r="O119" s="106" t="s">
        <v>287</v>
      </c>
      <c r="P119" s="106" t="s">
        <v>287</v>
      </c>
      <c r="Q119" s="103">
        <f>H119-G119</f>
        <v>0</v>
      </c>
      <c r="R119" s="106" t="s">
        <v>287</v>
      </c>
    </row>
    <row r="120" spans="1:18" ht="51">
      <c r="A120" s="21" t="s">
        <v>282</v>
      </c>
      <c r="B120" s="22" t="s">
        <v>38</v>
      </c>
      <c r="C120" s="22" t="s">
        <v>16</v>
      </c>
      <c r="D120" s="50" t="s">
        <v>283</v>
      </c>
      <c r="E120" s="22" t="s">
        <v>97</v>
      </c>
      <c r="F120" s="102">
        <v>451</v>
      </c>
      <c r="G120" s="102"/>
      <c r="H120" s="102"/>
      <c r="I120" s="102"/>
      <c r="J120" s="107">
        <f>I120/F120*100</f>
        <v>0</v>
      </c>
      <c r="K120" s="102">
        <f>I120-F120</f>
        <v>-451</v>
      </c>
      <c r="L120" s="107">
        <f>I120/F120*100-100</f>
        <v>-100</v>
      </c>
      <c r="M120" s="107" t="s">
        <v>287</v>
      </c>
      <c r="N120" s="102">
        <f>I120-H120</f>
        <v>0</v>
      </c>
      <c r="O120" s="107" t="s">
        <v>287</v>
      </c>
      <c r="P120" s="107" t="s">
        <v>287</v>
      </c>
      <c r="Q120" s="102">
        <f>H120-G120</f>
        <v>0</v>
      </c>
      <c r="R120" s="107" t="s">
        <v>287</v>
      </c>
    </row>
    <row r="121" spans="1:18" ht="51">
      <c r="A121" s="21" t="s">
        <v>282</v>
      </c>
      <c r="B121" s="22" t="s">
        <v>38</v>
      </c>
      <c r="C121" s="22" t="s">
        <v>16</v>
      </c>
      <c r="D121" s="50" t="s">
        <v>284</v>
      </c>
      <c r="E121" s="22" t="s">
        <v>97</v>
      </c>
      <c r="F121" s="102">
        <v>23.9</v>
      </c>
      <c r="G121" s="102"/>
      <c r="H121" s="102"/>
      <c r="I121" s="102"/>
      <c r="J121" s="107">
        <f>I121/F121*100</f>
        <v>0</v>
      </c>
      <c r="K121" s="102">
        <f>I121-F121</f>
        <v>-23.9</v>
      </c>
      <c r="L121" s="107">
        <f>I121/F121*100-100</f>
        <v>-100</v>
      </c>
      <c r="M121" s="107" t="s">
        <v>287</v>
      </c>
      <c r="N121" s="102">
        <f>I121-H121</f>
        <v>0</v>
      </c>
      <c r="O121" s="107" t="s">
        <v>287</v>
      </c>
      <c r="P121" s="107" t="s">
        <v>287</v>
      </c>
      <c r="Q121" s="102">
        <f>H121-G121</f>
        <v>0</v>
      </c>
      <c r="R121" s="107" t="s">
        <v>287</v>
      </c>
    </row>
    <row r="122" spans="1:18" s="223" customFormat="1" ht="25.5">
      <c r="A122" s="37" t="str">
        <f>'Ведомст.2017'!B95</f>
        <v>Основное мероприятие "Государственная поддержка лучших работников муниципальных учреждений культуры"</v>
      </c>
      <c r="B122" s="42" t="str">
        <f>'Ведомст.2017'!D95</f>
        <v>08</v>
      </c>
      <c r="C122" s="42" t="str">
        <f>'Ведомст.2017'!E95</f>
        <v>01</v>
      </c>
      <c r="D122" s="49" t="str">
        <f>'Ведомст.2017'!F95</f>
        <v>03 2 02</v>
      </c>
      <c r="E122" s="42"/>
      <c r="F122" s="103"/>
      <c r="G122" s="103"/>
      <c r="H122" s="103">
        <f>H123</f>
        <v>50</v>
      </c>
      <c r="I122" s="103">
        <f>I123</f>
        <v>50</v>
      </c>
      <c r="J122" s="106" t="s">
        <v>287</v>
      </c>
      <c r="K122" s="103">
        <f t="shared" si="43"/>
        <v>50</v>
      </c>
      <c r="L122" s="106" t="s">
        <v>287</v>
      </c>
      <c r="M122" s="106">
        <f t="shared" si="45"/>
        <v>100</v>
      </c>
      <c r="N122" s="103">
        <f t="shared" si="46"/>
        <v>0</v>
      </c>
      <c r="O122" s="106">
        <f t="shared" si="47"/>
        <v>0</v>
      </c>
      <c r="P122" s="106" t="s">
        <v>287</v>
      </c>
      <c r="Q122" s="103">
        <f t="shared" si="49"/>
        <v>50</v>
      </c>
      <c r="R122" s="106" t="s">
        <v>287</v>
      </c>
    </row>
    <row r="123" spans="1:18" ht="25.5">
      <c r="A123" s="21" t="str">
        <f>'Ведомст.2017'!B96</f>
        <v>Поддержка отрасли культуры (Социальное обеспечение и иные выплаты населению)</v>
      </c>
      <c r="B123" s="22" t="str">
        <f>'Ведомст.2017'!D96</f>
        <v>08</v>
      </c>
      <c r="C123" s="22" t="str">
        <f>'Ведомст.2017'!E96</f>
        <v>01</v>
      </c>
      <c r="D123" s="50" t="str">
        <f>'Ведомст.2017'!F96</f>
        <v>03 2 02 R5190</v>
      </c>
      <c r="E123" s="22" t="str">
        <f>'Ведомст.2017'!G96</f>
        <v>300</v>
      </c>
      <c r="F123" s="102"/>
      <c r="G123" s="102"/>
      <c r="H123" s="102">
        <f>'Ведомст.2017'!H96</f>
        <v>50</v>
      </c>
      <c r="I123" s="102">
        <f>'Вед.'!I94</f>
        <v>50</v>
      </c>
      <c r="J123" s="107" t="s">
        <v>287</v>
      </c>
      <c r="K123" s="102">
        <f t="shared" si="43"/>
        <v>50</v>
      </c>
      <c r="L123" s="107" t="s">
        <v>287</v>
      </c>
      <c r="M123" s="107">
        <f t="shared" si="45"/>
        <v>100</v>
      </c>
      <c r="N123" s="102">
        <f t="shared" si="46"/>
        <v>0</v>
      </c>
      <c r="O123" s="107">
        <f t="shared" si="47"/>
        <v>0</v>
      </c>
      <c r="P123" s="107" t="s">
        <v>287</v>
      </c>
      <c r="Q123" s="102">
        <f t="shared" si="49"/>
        <v>50</v>
      </c>
      <c r="R123" s="107" t="s">
        <v>287</v>
      </c>
    </row>
    <row r="124" spans="1:18" s="223" customFormat="1" ht="15">
      <c r="A124" s="37" t="s">
        <v>51</v>
      </c>
      <c r="B124" s="42" t="s">
        <v>38</v>
      </c>
      <c r="C124" s="42" t="s">
        <v>16</v>
      </c>
      <c r="D124" s="49" t="s">
        <v>111</v>
      </c>
      <c r="E124" s="42"/>
      <c r="F124" s="103">
        <f>F125</f>
        <v>50</v>
      </c>
      <c r="G124" s="103"/>
      <c r="H124" s="103"/>
      <c r="I124" s="103"/>
      <c r="J124" s="106">
        <f>I124/F124*100</f>
        <v>0</v>
      </c>
      <c r="K124" s="103">
        <f>I124-F124</f>
        <v>-50</v>
      </c>
      <c r="L124" s="106">
        <f>I124/F124*100-100</f>
        <v>-100</v>
      </c>
      <c r="M124" s="106" t="s">
        <v>287</v>
      </c>
      <c r="N124" s="103">
        <f>I124-H124</f>
        <v>0</v>
      </c>
      <c r="O124" s="106" t="s">
        <v>287</v>
      </c>
      <c r="P124" s="106" t="s">
        <v>287</v>
      </c>
      <c r="Q124" s="103">
        <f>H124-G124</f>
        <v>0</v>
      </c>
      <c r="R124" s="106" t="s">
        <v>287</v>
      </c>
    </row>
    <row r="125" spans="1:18" s="223" customFormat="1" ht="15">
      <c r="A125" s="37" t="s">
        <v>52</v>
      </c>
      <c r="B125" s="42" t="s">
        <v>38</v>
      </c>
      <c r="C125" s="42" t="s">
        <v>16</v>
      </c>
      <c r="D125" s="49" t="s">
        <v>114</v>
      </c>
      <c r="E125" s="42"/>
      <c r="F125" s="103">
        <f>F126</f>
        <v>50</v>
      </c>
      <c r="G125" s="103"/>
      <c r="H125" s="103"/>
      <c r="I125" s="103"/>
      <c r="J125" s="106">
        <f>I125/F125*100</f>
        <v>0</v>
      </c>
      <c r="K125" s="103">
        <f>I125-F125</f>
        <v>-50</v>
      </c>
      <c r="L125" s="106">
        <f>I125/F125*100-100</f>
        <v>-100</v>
      </c>
      <c r="M125" s="106" t="s">
        <v>287</v>
      </c>
      <c r="N125" s="103">
        <f>I125-H125</f>
        <v>0</v>
      </c>
      <c r="O125" s="106" t="s">
        <v>287</v>
      </c>
      <c r="P125" s="106" t="s">
        <v>287</v>
      </c>
      <c r="Q125" s="103">
        <f>H125-G125</f>
        <v>0</v>
      </c>
      <c r="R125" s="106" t="s">
        <v>287</v>
      </c>
    </row>
    <row r="126" spans="1:18" ht="38.25">
      <c r="A126" s="21" t="s">
        <v>285</v>
      </c>
      <c r="B126" s="22" t="s">
        <v>38</v>
      </c>
      <c r="C126" s="22" t="s">
        <v>16</v>
      </c>
      <c r="D126" s="50" t="s">
        <v>286</v>
      </c>
      <c r="E126" s="22" t="s">
        <v>93</v>
      </c>
      <c r="F126" s="102">
        <v>50</v>
      </c>
      <c r="G126" s="102"/>
      <c r="H126" s="102"/>
      <c r="I126" s="102"/>
      <c r="J126" s="107">
        <f>I126/F126*100</f>
        <v>0</v>
      </c>
      <c r="K126" s="102">
        <f>I126-F126</f>
        <v>-50</v>
      </c>
      <c r="L126" s="107">
        <f>I126/F126*100-100</f>
        <v>-100</v>
      </c>
      <c r="M126" s="107" t="s">
        <v>287</v>
      </c>
      <c r="N126" s="102">
        <f>I126-H126</f>
        <v>0</v>
      </c>
      <c r="O126" s="107" t="s">
        <v>287</v>
      </c>
      <c r="P126" s="107" t="s">
        <v>287</v>
      </c>
      <c r="Q126" s="102">
        <f>H126-G126</f>
        <v>0</v>
      </c>
      <c r="R126" s="107" t="s">
        <v>287</v>
      </c>
    </row>
    <row r="127" spans="1:18" ht="15">
      <c r="A127" s="8" t="str">
        <f>'Ведомст.2017'!B97</f>
        <v>Социальная политика</v>
      </c>
      <c r="B127" s="19" t="str">
        <f>'Ведомст.2017'!D97</f>
        <v>10</v>
      </c>
      <c r="C127" s="19"/>
      <c r="D127" s="51"/>
      <c r="E127" s="19"/>
      <c r="F127" s="98">
        <f aca="true" t="shared" si="51" ref="F127:I130">F128</f>
        <v>130.09589</v>
      </c>
      <c r="G127" s="98">
        <f t="shared" si="51"/>
        <v>142.4</v>
      </c>
      <c r="H127" s="98">
        <f t="shared" si="51"/>
        <v>142.4</v>
      </c>
      <c r="I127" s="98">
        <f t="shared" si="51"/>
        <v>141.02514</v>
      </c>
      <c r="J127" s="105">
        <f t="shared" si="42"/>
        <v>108.40091873770955</v>
      </c>
      <c r="K127" s="98">
        <f t="shared" si="43"/>
        <v>10.929249999999996</v>
      </c>
      <c r="L127" s="105">
        <f t="shared" si="44"/>
        <v>8.400918737709546</v>
      </c>
      <c r="M127" s="105">
        <f t="shared" si="45"/>
        <v>99.03450842696628</v>
      </c>
      <c r="N127" s="98">
        <f t="shared" si="46"/>
        <v>-1.3748600000000124</v>
      </c>
      <c r="O127" s="105">
        <f t="shared" si="47"/>
        <v>-0.9654915730337166</v>
      </c>
      <c r="P127" s="105">
        <f t="shared" si="48"/>
        <v>100</v>
      </c>
      <c r="Q127" s="98">
        <f t="shared" si="49"/>
        <v>0</v>
      </c>
      <c r="R127" s="105">
        <f t="shared" si="50"/>
        <v>0</v>
      </c>
    </row>
    <row r="128" spans="1:18" s="222" customFormat="1" ht="15">
      <c r="A128" s="34" t="str">
        <f>'Ведомст.2017'!B98</f>
        <v>Пенсионное обеспечение </v>
      </c>
      <c r="B128" s="41" t="str">
        <f>'Ведомст.2017'!D98</f>
        <v>10</v>
      </c>
      <c r="C128" s="41" t="str">
        <f>'Ведомст.2017'!E98</f>
        <v>01</v>
      </c>
      <c r="D128" s="48"/>
      <c r="E128" s="41"/>
      <c r="F128" s="99">
        <f t="shared" si="51"/>
        <v>130.09589</v>
      </c>
      <c r="G128" s="99">
        <f t="shared" si="51"/>
        <v>142.4</v>
      </c>
      <c r="H128" s="99">
        <f t="shared" si="51"/>
        <v>142.4</v>
      </c>
      <c r="I128" s="99">
        <f t="shared" si="51"/>
        <v>141.02514</v>
      </c>
      <c r="J128" s="119">
        <f t="shared" si="42"/>
        <v>108.40091873770955</v>
      </c>
      <c r="K128" s="99">
        <f t="shared" si="43"/>
        <v>10.929249999999996</v>
      </c>
      <c r="L128" s="119">
        <f t="shared" si="44"/>
        <v>8.400918737709546</v>
      </c>
      <c r="M128" s="119">
        <f t="shared" si="45"/>
        <v>99.03450842696628</v>
      </c>
      <c r="N128" s="99">
        <f t="shared" si="46"/>
        <v>-1.3748600000000124</v>
      </c>
      <c r="O128" s="119">
        <f t="shared" si="47"/>
        <v>-0.9654915730337166</v>
      </c>
      <c r="P128" s="119">
        <f t="shared" si="48"/>
        <v>100</v>
      </c>
      <c r="Q128" s="99">
        <f t="shared" si="49"/>
        <v>0</v>
      </c>
      <c r="R128" s="119">
        <f t="shared" si="50"/>
        <v>0</v>
      </c>
    </row>
    <row r="129" spans="1:18" s="223" customFormat="1" ht="15">
      <c r="A129" s="37" t="str">
        <f>'Ведомст.2017'!B99</f>
        <v>Непрограммные расходы органов местного самоуправления</v>
      </c>
      <c r="B129" s="42" t="str">
        <f>'Ведомст.2017'!D99</f>
        <v>10</v>
      </c>
      <c r="C129" s="42" t="str">
        <f>'Ведомст.2017'!E99</f>
        <v>01</v>
      </c>
      <c r="D129" s="49" t="str">
        <f>'Ведомст.2017'!F99</f>
        <v>99</v>
      </c>
      <c r="E129" s="42"/>
      <c r="F129" s="103">
        <f t="shared" si="51"/>
        <v>130.09589</v>
      </c>
      <c r="G129" s="103">
        <f t="shared" si="51"/>
        <v>142.4</v>
      </c>
      <c r="H129" s="103">
        <f t="shared" si="51"/>
        <v>142.4</v>
      </c>
      <c r="I129" s="103">
        <f t="shared" si="51"/>
        <v>141.02514</v>
      </c>
      <c r="J129" s="106">
        <f t="shared" si="42"/>
        <v>108.40091873770955</v>
      </c>
      <c r="K129" s="103">
        <f t="shared" si="43"/>
        <v>10.929249999999996</v>
      </c>
      <c r="L129" s="106">
        <f t="shared" si="44"/>
        <v>8.400918737709546</v>
      </c>
      <c r="M129" s="106">
        <f t="shared" si="45"/>
        <v>99.03450842696628</v>
      </c>
      <c r="N129" s="103">
        <f t="shared" si="46"/>
        <v>-1.3748600000000124</v>
      </c>
      <c r="O129" s="106">
        <f t="shared" si="47"/>
        <v>-0.9654915730337166</v>
      </c>
      <c r="P129" s="106">
        <f t="shared" si="48"/>
        <v>100</v>
      </c>
      <c r="Q129" s="103">
        <f t="shared" si="49"/>
        <v>0</v>
      </c>
      <c r="R129" s="106">
        <f t="shared" si="50"/>
        <v>0</v>
      </c>
    </row>
    <row r="130" spans="1:18" s="223" customFormat="1" ht="15">
      <c r="A130" s="37" t="str">
        <f>'Ведомст.2017'!B100</f>
        <v>Иные непрограммные расходы</v>
      </c>
      <c r="B130" s="42" t="str">
        <f>'Ведомст.2017'!D100</f>
        <v>10</v>
      </c>
      <c r="C130" s="42" t="str">
        <f>'Ведомст.2017'!E100</f>
        <v>01</v>
      </c>
      <c r="D130" s="49" t="str">
        <f>'Ведомст.2017'!F100</f>
        <v>99 9</v>
      </c>
      <c r="E130" s="42"/>
      <c r="F130" s="103">
        <f t="shared" si="51"/>
        <v>130.09589</v>
      </c>
      <c r="G130" s="103">
        <f t="shared" si="51"/>
        <v>142.4</v>
      </c>
      <c r="H130" s="103">
        <f t="shared" si="51"/>
        <v>142.4</v>
      </c>
      <c r="I130" s="103">
        <f t="shared" si="51"/>
        <v>141.02514</v>
      </c>
      <c r="J130" s="106">
        <f t="shared" si="42"/>
        <v>108.40091873770955</v>
      </c>
      <c r="K130" s="103">
        <f t="shared" si="43"/>
        <v>10.929249999999996</v>
      </c>
      <c r="L130" s="106">
        <f t="shared" si="44"/>
        <v>8.400918737709546</v>
      </c>
      <c r="M130" s="106">
        <f t="shared" si="45"/>
        <v>99.03450842696628</v>
      </c>
      <c r="N130" s="103">
        <f t="shared" si="46"/>
        <v>-1.3748600000000124</v>
      </c>
      <c r="O130" s="106">
        <f t="shared" si="47"/>
        <v>-0.9654915730337166</v>
      </c>
      <c r="P130" s="106">
        <f t="shared" si="48"/>
        <v>100</v>
      </c>
      <c r="Q130" s="103">
        <f t="shared" si="49"/>
        <v>0</v>
      </c>
      <c r="R130" s="106">
        <f t="shared" si="50"/>
        <v>0</v>
      </c>
    </row>
    <row r="131" spans="1:18" ht="25.5">
      <c r="A131" s="21" t="str">
        <f>'Ведомст.2017'!B101</f>
        <v>Доплата к пенсиям муниципальных служащих (Социальное обеспечение и иные выплаты населению)</v>
      </c>
      <c r="B131" s="22" t="str">
        <f>'Ведомст.2017'!D101</f>
        <v>10</v>
      </c>
      <c r="C131" s="22" t="str">
        <f>'Ведомст.2017'!E101</f>
        <v>01</v>
      </c>
      <c r="D131" s="50" t="str">
        <f>'Ведомст.2017'!F101</f>
        <v>99 9 00 11950</v>
      </c>
      <c r="E131" s="22" t="str">
        <f>'Ведомст.2017'!G101</f>
        <v>300</v>
      </c>
      <c r="F131" s="102">
        <v>130.09589</v>
      </c>
      <c r="G131" s="102">
        <v>142.4</v>
      </c>
      <c r="H131" s="102">
        <f>'Ведомст.2017'!H101</f>
        <v>142.4</v>
      </c>
      <c r="I131" s="102">
        <f>'Вед.'!I99</f>
        <v>141.02514</v>
      </c>
      <c r="J131" s="107">
        <f t="shared" si="42"/>
        <v>108.40091873770955</v>
      </c>
      <c r="K131" s="102">
        <f t="shared" si="43"/>
        <v>10.929249999999996</v>
      </c>
      <c r="L131" s="107">
        <f t="shared" si="44"/>
        <v>8.400918737709546</v>
      </c>
      <c r="M131" s="107">
        <f t="shared" si="45"/>
        <v>99.03450842696628</v>
      </c>
      <c r="N131" s="102">
        <f t="shared" si="46"/>
        <v>-1.3748600000000124</v>
      </c>
      <c r="O131" s="107">
        <f t="shared" si="47"/>
        <v>-0.9654915730337166</v>
      </c>
      <c r="P131" s="107">
        <f t="shared" si="48"/>
        <v>100</v>
      </c>
      <c r="Q131" s="102">
        <f t="shared" si="49"/>
        <v>0</v>
      </c>
      <c r="R131" s="107">
        <f t="shared" si="50"/>
        <v>0</v>
      </c>
    </row>
    <row r="132" spans="1:18" ht="15">
      <c r="A132" s="8" t="str">
        <f>'Ведомст.2017'!B102</f>
        <v>Физическая культура и спорт</v>
      </c>
      <c r="B132" s="19" t="str">
        <f>'Ведомст.2017'!D102</f>
        <v>11</v>
      </c>
      <c r="C132" s="19"/>
      <c r="D132" s="51"/>
      <c r="E132" s="19"/>
      <c r="F132" s="98">
        <f aca="true" t="shared" si="52" ref="F132:I136">F133</f>
        <v>24.985</v>
      </c>
      <c r="G132" s="98">
        <f t="shared" si="52"/>
        <v>10</v>
      </c>
      <c r="H132" s="98">
        <f t="shared" si="52"/>
        <v>10</v>
      </c>
      <c r="I132" s="98">
        <f t="shared" si="52"/>
        <v>10</v>
      </c>
      <c r="J132" s="105">
        <f t="shared" si="42"/>
        <v>40.024014408645186</v>
      </c>
      <c r="K132" s="98">
        <f t="shared" si="43"/>
        <v>-14.985</v>
      </c>
      <c r="L132" s="105">
        <f t="shared" si="44"/>
        <v>-59.975985591354814</v>
      </c>
      <c r="M132" s="105">
        <f t="shared" si="45"/>
        <v>100</v>
      </c>
      <c r="N132" s="98">
        <f t="shared" si="46"/>
        <v>0</v>
      </c>
      <c r="O132" s="105">
        <f t="shared" si="47"/>
        <v>0</v>
      </c>
      <c r="P132" s="105">
        <f t="shared" si="48"/>
        <v>100</v>
      </c>
      <c r="Q132" s="98">
        <f t="shared" si="49"/>
        <v>0</v>
      </c>
      <c r="R132" s="105">
        <f t="shared" si="50"/>
        <v>0</v>
      </c>
    </row>
    <row r="133" spans="1:18" s="222" customFormat="1" ht="15">
      <c r="A133" s="34" t="str">
        <f>'Ведомст.2017'!B103</f>
        <v>Физическая культура</v>
      </c>
      <c r="B133" s="41" t="str">
        <f>'Ведомст.2017'!D103</f>
        <v>11</v>
      </c>
      <c r="C133" s="41" t="str">
        <f>'Ведомст.2017'!E103</f>
        <v>01</v>
      </c>
      <c r="D133" s="48"/>
      <c r="E133" s="41"/>
      <c r="F133" s="99">
        <f t="shared" si="52"/>
        <v>24.985</v>
      </c>
      <c r="G133" s="99">
        <f t="shared" si="52"/>
        <v>10</v>
      </c>
      <c r="H133" s="99">
        <f t="shared" si="52"/>
        <v>10</v>
      </c>
      <c r="I133" s="99">
        <f t="shared" si="52"/>
        <v>10</v>
      </c>
      <c r="J133" s="119">
        <f t="shared" si="42"/>
        <v>40.024014408645186</v>
      </c>
      <c r="K133" s="99">
        <f t="shared" si="43"/>
        <v>-14.985</v>
      </c>
      <c r="L133" s="119">
        <f t="shared" si="44"/>
        <v>-59.975985591354814</v>
      </c>
      <c r="M133" s="119">
        <f t="shared" si="45"/>
        <v>100</v>
      </c>
      <c r="N133" s="99">
        <f t="shared" si="46"/>
        <v>0</v>
      </c>
      <c r="O133" s="119">
        <f t="shared" si="47"/>
        <v>0</v>
      </c>
      <c r="P133" s="119">
        <f t="shared" si="48"/>
        <v>100</v>
      </c>
      <c r="Q133" s="99">
        <f t="shared" si="49"/>
        <v>0</v>
      </c>
      <c r="R133" s="119">
        <f t="shared" si="50"/>
        <v>0</v>
      </c>
    </row>
    <row r="134" spans="1:18" s="223" customFormat="1" ht="38.25">
      <c r="A134" s="37" t="str">
        <f>'Ведомст.2017'!B104</f>
        <v>Муниципальная программа «Развитие физической культуры и спорта в муниципальном образовании Ковардицкое на 2016-2020 годы»</v>
      </c>
      <c r="B134" s="42" t="str">
        <f>'Ведомст.2017'!D104</f>
        <v>11</v>
      </c>
      <c r="C134" s="42" t="str">
        <f>'Ведомст.2017'!E104</f>
        <v>01</v>
      </c>
      <c r="D134" s="49" t="str">
        <f>'Ведомст.2017'!F104</f>
        <v>04</v>
      </c>
      <c r="E134" s="42"/>
      <c r="F134" s="103">
        <f t="shared" si="52"/>
        <v>24.985</v>
      </c>
      <c r="G134" s="103">
        <f t="shared" si="52"/>
        <v>10</v>
      </c>
      <c r="H134" s="103">
        <f t="shared" si="52"/>
        <v>10</v>
      </c>
      <c r="I134" s="103">
        <f t="shared" si="52"/>
        <v>10</v>
      </c>
      <c r="J134" s="106">
        <f t="shared" si="42"/>
        <v>40.024014408645186</v>
      </c>
      <c r="K134" s="103">
        <f t="shared" si="43"/>
        <v>-14.985</v>
      </c>
      <c r="L134" s="106">
        <f t="shared" si="44"/>
        <v>-59.975985591354814</v>
      </c>
      <c r="M134" s="106">
        <f t="shared" si="45"/>
        <v>100</v>
      </c>
      <c r="N134" s="103">
        <f t="shared" si="46"/>
        <v>0</v>
      </c>
      <c r="O134" s="106">
        <f t="shared" si="47"/>
        <v>0</v>
      </c>
      <c r="P134" s="106">
        <f t="shared" si="48"/>
        <v>100</v>
      </c>
      <c r="Q134" s="103">
        <f t="shared" si="49"/>
        <v>0</v>
      </c>
      <c r="R134" s="106">
        <f t="shared" si="50"/>
        <v>0</v>
      </c>
    </row>
    <row r="135" spans="1:18" s="223" customFormat="1" ht="38.25">
      <c r="A135" s="37" t="str">
        <f>'Ведомст.2017'!B105</f>
        <v>Подпрограмма «Комплексное развитие физической культуры и спорта в муниципальном образовании  Ковардицкое на 2016-2020 годы»</v>
      </c>
      <c r="B135" s="42" t="str">
        <f>'Ведомст.2017'!D105</f>
        <v>11</v>
      </c>
      <c r="C135" s="42" t="str">
        <f>'Ведомст.2017'!E105</f>
        <v>01</v>
      </c>
      <c r="D135" s="49" t="str">
        <f>'Ведомст.2017'!F105</f>
        <v>04 1</v>
      </c>
      <c r="E135" s="42"/>
      <c r="F135" s="103">
        <f t="shared" si="52"/>
        <v>24.985</v>
      </c>
      <c r="G135" s="103">
        <f t="shared" si="52"/>
        <v>10</v>
      </c>
      <c r="H135" s="103">
        <f t="shared" si="52"/>
        <v>10</v>
      </c>
      <c r="I135" s="103">
        <f t="shared" si="52"/>
        <v>10</v>
      </c>
      <c r="J135" s="106">
        <f t="shared" si="42"/>
        <v>40.024014408645186</v>
      </c>
      <c r="K135" s="103">
        <f t="shared" si="43"/>
        <v>-14.985</v>
      </c>
      <c r="L135" s="106">
        <f t="shared" si="44"/>
        <v>-59.975985591354814</v>
      </c>
      <c r="M135" s="106">
        <f t="shared" si="45"/>
        <v>100</v>
      </c>
      <c r="N135" s="103">
        <f t="shared" si="46"/>
        <v>0</v>
      </c>
      <c r="O135" s="106">
        <f t="shared" si="47"/>
        <v>0</v>
      </c>
      <c r="P135" s="106">
        <f t="shared" si="48"/>
        <v>100</v>
      </c>
      <c r="Q135" s="103">
        <f t="shared" si="49"/>
        <v>0</v>
      </c>
      <c r="R135" s="106">
        <f t="shared" si="50"/>
        <v>0</v>
      </c>
    </row>
    <row r="136" spans="1:18" s="223" customFormat="1" ht="38.25">
      <c r="A136" s="37" t="str">
        <f>'Ведомст.2017'!B106</f>
        <v>Основное мероприятие «Обеспечение развития физической культуры и спорта на территории муниципального образования»</v>
      </c>
      <c r="B136" s="42" t="str">
        <f>'Ведомст.2017'!D106</f>
        <v>11</v>
      </c>
      <c r="C136" s="42" t="str">
        <f>'Ведомст.2017'!E106</f>
        <v>01</v>
      </c>
      <c r="D136" s="49" t="str">
        <f>'Ведомст.2017'!F106</f>
        <v>04 1 01</v>
      </c>
      <c r="E136" s="42"/>
      <c r="F136" s="103">
        <f t="shared" si="52"/>
        <v>24.985</v>
      </c>
      <c r="G136" s="103">
        <f t="shared" si="52"/>
        <v>10</v>
      </c>
      <c r="H136" s="103">
        <f t="shared" si="52"/>
        <v>10</v>
      </c>
      <c r="I136" s="103">
        <f t="shared" si="52"/>
        <v>10</v>
      </c>
      <c r="J136" s="106">
        <f t="shared" si="42"/>
        <v>40.024014408645186</v>
      </c>
      <c r="K136" s="103">
        <f t="shared" si="43"/>
        <v>-14.985</v>
      </c>
      <c r="L136" s="106">
        <f t="shared" si="44"/>
        <v>-59.975985591354814</v>
      </c>
      <c r="M136" s="106">
        <f t="shared" si="45"/>
        <v>100</v>
      </c>
      <c r="N136" s="103">
        <f t="shared" si="46"/>
        <v>0</v>
      </c>
      <c r="O136" s="106">
        <f t="shared" si="47"/>
        <v>0</v>
      </c>
      <c r="P136" s="106">
        <f t="shared" si="48"/>
        <v>100</v>
      </c>
      <c r="Q136" s="103">
        <f t="shared" si="49"/>
        <v>0</v>
      </c>
      <c r="R136" s="106">
        <f t="shared" si="50"/>
        <v>0</v>
      </c>
    </row>
    <row r="137" spans="1:18" ht="54" customHeight="1">
      <c r="A137" s="21" t="str">
        <f>'Ведомст.2017'!B107</f>
        <v>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(Закупка товаров, работ и услуг для обеспечения государственных (муниципальных) нужд)</v>
      </c>
      <c r="B137" s="22" t="str">
        <f>'Ведомст.2017'!D107</f>
        <v>11</v>
      </c>
      <c r="C137" s="22" t="str">
        <f>'Ведомст.2017'!E107</f>
        <v>01</v>
      </c>
      <c r="D137" s="50" t="str">
        <f>'Ведомст.2017'!F107</f>
        <v>04 1 01 22040</v>
      </c>
      <c r="E137" s="22" t="str">
        <f>'Ведомст.2017'!G107</f>
        <v>200</v>
      </c>
      <c r="F137" s="102">
        <v>24.985</v>
      </c>
      <c r="G137" s="102">
        <v>10</v>
      </c>
      <c r="H137" s="102">
        <f>'Ведомст.2017'!H107</f>
        <v>10</v>
      </c>
      <c r="I137" s="102">
        <f>'Вед.'!I105</f>
        <v>10</v>
      </c>
      <c r="J137" s="107">
        <f t="shared" si="42"/>
        <v>40.024014408645186</v>
      </c>
      <c r="K137" s="102">
        <f t="shared" si="43"/>
        <v>-14.985</v>
      </c>
      <c r="L137" s="107">
        <f t="shared" si="44"/>
        <v>-59.975985591354814</v>
      </c>
      <c r="M137" s="107">
        <f t="shared" si="45"/>
        <v>100</v>
      </c>
      <c r="N137" s="102">
        <f t="shared" si="46"/>
        <v>0</v>
      </c>
      <c r="O137" s="107">
        <f t="shared" si="47"/>
        <v>0</v>
      </c>
      <c r="P137" s="107">
        <f t="shared" si="48"/>
        <v>100</v>
      </c>
      <c r="Q137" s="102">
        <f t="shared" si="49"/>
        <v>0</v>
      </c>
      <c r="R137" s="107">
        <f t="shared" si="50"/>
        <v>0</v>
      </c>
    </row>
    <row r="138" spans="1:18" ht="18" customHeight="1">
      <c r="A138" s="8" t="str">
        <f>'Ведомст.2017'!B108</f>
        <v>Средства массовой информации</v>
      </c>
      <c r="B138" s="19" t="str">
        <f>'Ведомст.2017'!D108</f>
        <v>12</v>
      </c>
      <c r="C138" s="19"/>
      <c r="D138" s="51"/>
      <c r="E138" s="19"/>
      <c r="F138" s="98">
        <f aca="true" t="shared" si="53" ref="F138:I141">F139</f>
        <v>458.2666</v>
      </c>
      <c r="G138" s="98">
        <f t="shared" si="53"/>
        <v>291.4</v>
      </c>
      <c r="H138" s="98">
        <f t="shared" si="53"/>
        <v>307</v>
      </c>
      <c r="I138" s="98">
        <f t="shared" si="53"/>
        <v>304.645</v>
      </c>
      <c r="J138" s="105">
        <f t="shared" si="42"/>
        <v>66.47767915008424</v>
      </c>
      <c r="K138" s="98">
        <f t="shared" si="43"/>
        <v>-153.6216</v>
      </c>
      <c r="L138" s="105">
        <f t="shared" si="44"/>
        <v>-33.52232084991576</v>
      </c>
      <c r="M138" s="105">
        <f t="shared" si="45"/>
        <v>99.2328990228013</v>
      </c>
      <c r="N138" s="98">
        <f t="shared" si="46"/>
        <v>-2.355000000000018</v>
      </c>
      <c r="O138" s="105">
        <f t="shared" si="47"/>
        <v>-0.7671009771986945</v>
      </c>
      <c r="P138" s="105">
        <f t="shared" si="48"/>
        <v>105.353466026081</v>
      </c>
      <c r="Q138" s="98">
        <f t="shared" si="49"/>
        <v>15.600000000000023</v>
      </c>
      <c r="R138" s="105">
        <f t="shared" si="50"/>
        <v>5.353466026080994</v>
      </c>
    </row>
    <row r="139" spans="1:18" s="222" customFormat="1" ht="15">
      <c r="A139" s="34" t="str">
        <f>'Ведомст.2017'!B109</f>
        <v>Периодическая печать и издательства</v>
      </c>
      <c r="B139" s="41" t="str">
        <f>'Ведомст.2017'!D109</f>
        <v>12</v>
      </c>
      <c r="C139" s="41" t="str">
        <f>'Ведомст.2017'!E109</f>
        <v>02</v>
      </c>
      <c r="D139" s="48"/>
      <c r="E139" s="41"/>
      <c r="F139" s="99">
        <f t="shared" si="53"/>
        <v>458.2666</v>
      </c>
      <c r="G139" s="99">
        <f t="shared" si="53"/>
        <v>291.4</v>
      </c>
      <c r="H139" s="99">
        <f t="shared" si="53"/>
        <v>307</v>
      </c>
      <c r="I139" s="99">
        <f t="shared" si="53"/>
        <v>304.645</v>
      </c>
      <c r="J139" s="119">
        <f t="shared" si="42"/>
        <v>66.47767915008424</v>
      </c>
      <c r="K139" s="99">
        <f t="shared" si="43"/>
        <v>-153.6216</v>
      </c>
      <c r="L139" s="119">
        <f t="shared" si="44"/>
        <v>-33.52232084991576</v>
      </c>
      <c r="M139" s="119">
        <f t="shared" si="45"/>
        <v>99.2328990228013</v>
      </c>
      <c r="N139" s="99">
        <f t="shared" si="46"/>
        <v>-2.355000000000018</v>
      </c>
      <c r="O139" s="119">
        <f t="shared" si="47"/>
        <v>-0.7671009771986945</v>
      </c>
      <c r="P139" s="119">
        <f t="shared" si="48"/>
        <v>105.353466026081</v>
      </c>
      <c r="Q139" s="99">
        <f t="shared" si="49"/>
        <v>15.600000000000023</v>
      </c>
      <c r="R139" s="119">
        <f t="shared" si="50"/>
        <v>5.353466026080994</v>
      </c>
    </row>
    <row r="140" spans="1:18" s="223" customFormat="1" ht="25.5">
      <c r="A140" s="37" t="str">
        <f>'Ведомст.2017'!B110</f>
        <v>Муниципальная программа «Развитие муниципальной службы в муниципальном образовании Ковардицкое на 2016-2020 годы»</v>
      </c>
      <c r="B140" s="42" t="str">
        <f>'Ведомст.2017'!D110</f>
        <v>12</v>
      </c>
      <c r="C140" s="42" t="str">
        <f>'Ведомст.2017'!E110</f>
        <v>02</v>
      </c>
      <c r="D140" s="49" t="str">
        <f>'Ведомст.2017'!F110</f>
        <v>05</v>
      </c>
      <c r="E140" s="42"/>
      <c r="F140" s="103">
        <f t="shared" si="53"/>
        <v>458.2666</v>
      </c>
      <c r="G140" s="103">
        <f t="shared" si="53"/>
        <v>291.4</v>
      </c>
      <c r="H140" s="103">
        <f t="shared" si="53"/>
        <v>307</v>
      </c>
      <c r="I140" s="103">
        <f t="shared" si="53"/>
        <v>304.645</v>
      </c>
      <c r="J140" s="106">
        <f t="shared" si="42"/>
        <v>66.47767915008424</v>
      </c>
      <c r="K140" s="103">
        <f t="shared" si="43"/>
        <v>-153.6216</v>
      </c>
      <c r="L140" s="106">
        <f t="shared" si="44"/>
        <v>-33.52232084991576</v>
      </c>
      <c r="M140" s="106">
        <f t="shared" si="45"/>
        <v>99.2328990228013</v>
      </c>
      <c r="N140" s="103">
        <f t="shared" si="46"/>
        <v>-2.355000000000018</v>
      </c>
      <c r="O140" s="106">
        <f t="shared" si="47"/>
        <v>-0.7671009771986945</v>
      </c>
      <c r="P140" s="106">
        <f t="shared" si="48"/>
        <v>105.353466026081</v>
      </c>
      <c r="Q140" s="103">
        <f t="shared" si="49"/>
        <v>15.600000000000023</v>
      </c>
      <c r="R140" s="106">
        <f t="shared" si="50"/>
        <v>5.353466026080994</v>
      </c>
    </row>
    <row r="141" spans="1:18" s="223" customFormat="1" ht="38.25">
      <c r="A141" s="37" t="str">
        <f>'Ведомст.2017'!B111</f>
        <v>Основное мероприятие «Организация  освещения нормативных правовых актов муниципального образования в средствах массовой информации»</v>
      </c>
      <c r="B141" s="42" t="str">
        <f>'Ведомст.2017'!D111</f>
        <v>12</v>
      </c>
      <c r="C141" s="42" t="str">
        <f>'Ведомст.2017'!E111</f>
        <v>02</v>
      </c>
      <c r="D141" s="49" t="str">
        <f>'Ведомст.2017'!F111</f>
        <v>05 0 01</v>
      </c>
      <c r="E141" s="42"/>
      <c r="F141" s="103">
        <f t="shared" si="53"/>
        <v>458.2666</v>
      </c>
      <c r="G141" s="103">
        <f t="shared" si="53"/>
        <v>291.4</v>
      </c>
      <c r="H141" s="103">
        <f t="shared" si="53"/>
        <v>307</v>
      </c>
      <c r="I141" s="103">
        <f t="shared" si="53"/>
        <v>304.645</v>
      </c>
      <c r="J141" s="106">
        <f t="shared" si="42"/>
        <v>66.47767915008424</v>
      </c>
      <c r="K141" s="103">
        <f t="shared" si="43"/>
        <v>-153.6216</v>
      </c>
      <c r="L141" s="106">
        <f t="shared" si="44"/>
        <v>-33.52232084991576</v>
      </c>
      <c r="M141" s="106">
        <f t="shared" si="45"/>
        <v>99.2328990228013</v>
      </c>
      <c r="N141" s="103">
        <f t="shared" si="46"/>
        <v>-2.355000000000018</v>
      </c>
      <c r="O141" s="106">
        <f t="shared" si="47"/>
        <v>-0.7671009771986945</v>
      </c>
      <c r="P141" s="106">
        <f t="shared" si="48"/>
        <v>105.353466026081</v>
      </c>
      <c r="Q141" s="103">
        <f t="shared" si="49"/>
        <v>15.600000000000023</v>
      </c>
      <c r="R141" s="106">
        <f t="shared" si="50"/>
        <v>5.353466026080994</v>
      </c>
    </row>
    <row r="142" spans="1:18" ht="38.25">
      <c r="A142" s="21" t="str">
        <f>'Ведомст.2017'!B112</f>
        <v>Расходы на периодическую печать и издательства (Закупка товаров, работ и услуг для обеспечения государственных (муниципальных) нужд)</v>
      </c>
      <c r="B142" s="22" t="str">
        <f>'Ведомст.2017'!D112</f>
        <v>12</v>
      </c>
      <c r="C142" s="22" t="str">
        <f>'Ведомст.2017'!E112</f>
        <v>02</v>
      </c>
      <c r="D142" s="50" t="str">
        <f>'Ведомст.2017'!F112</f>
        <v>05 0 01 22030</v>
      </c>
      <c r="E142" s="22" t="str">
        <f>'Ведомст.2017'!G112</f>
        <v>200</v>
      </c>
      <c r="F142" s="102">
        <v>458.2666</v>
      </c>
      <c r="G142" s="102">
        <v>291.4</v>
      </c>
      <c r="H142" s="102">
        <f>'Ведомст.2017'!H112</f>
        <v>307</v>
      </c>
      <c r="I142" s="102">
        <f>'Вед.'!I110</f>
        <v>304.645</v>
      </c>
      <c r="J142" s="107">
        <f>I142/F142*100</f>
        <v>66.47767915008424</v>
      </c>
      <c r="K142" s="102">
        <f t="shared" si="43"/>
        <v>-153.6216</v>
      </c>
      <c r="L142" s="107">
        <f t="shared" si="44"/>
        <v>-33.52232084991576</v>
      </c>
      <c r="M142" s="107">
        <f t="shared" si="45"/>
        <v>99.2328990228013</v>
      </c>
      <c r="N142" s="102">
        <f t="shared" si="46"/>
        <v>-2.355000000000018</v>
      </c>
      <c r="O142" s="107">
        <f t="shared" si="47"/>
        <v>-0.7671009771986945</v>
      </c>
      <c r="P142" s="107">
        <f t="shared" si="48"/>
        <v>105.353466026081</v>
      </c>
      <c r="Q142" s="102">
        <f t="shared" si="49"/>
        <v>15.600000000000023</v>
      </c>
      <c r="R142" s="107">
        <f t="shared" si="50"/>
        <v>5.353466026080994</v>
      </c>
    </row>
    <row r="143" spans="1:18" ht="18" customHeight="1">
      <c r="A143" s="8" t="s">
        <v>50</v>
      </c>
      <c r="B143" s="32"/>
      <c r="C143" s="32"/>
      <c r="D143" s="33"/>
      <c r="E143" s="33"/>
      <c r="F143" s="104">
        <f>F8+F40+F47+F60+F74+F102+F107+F127+F132+F138</f>
        <v>32416.17244</v>
      </c>
      <c r="G143" s="104">
        <f>G8+G40+G47+G60+G74+G102+G107+G127+G132+G138</f>
        <v>31392.200000000004</v>
      </c>
      <c r="H143" s="104">
        <f>H8+H40+H47+H60+H74+H102+H107+H127+H132+H138</f>
        <v>39734.54090000001</v>
      </c>
      <c r="I143" s="104">
        <f>I8+I40+I47+I60+I74+I102+I107+I127+I132+I138</f>
        <v>37739.13318</v>
      </c>
      <c r="J143" s="105">
        <f>I143/F143*100</f>
        <v>116.42069479316972</v>
      </c>
      <c r="K143" s="98">
        <f t="shared" si="43"/>
        <v>5322.960739999999</v>
      </c>
      <c r="L143" s="105">
        <f t="shared" si="44"/>
        <v>16.420694793169716</v>
      </c>
      <c r="M143" s="105">
        <f t="shared" si="45"/>
        <v>94.9781533275498</v>
      </c>
      <c r="N143" s="98">
        <f t="shared" si="46"/>
        <v>-1995.4077200000102</v>
      </c>
      <c r="O143" s="105">
        <f t="shared" si="47"/>
        <v>-5.021846672450195</v>
      </c>
      <c r="P143" s="105">
        <f t="shared" si="48"/>
        <v>126.57456597498742</v>
      </c>
      <c r="Q143" s="98">
        <f t="shared" si="49"/>
        <v>8342.340900000003</v>
      </c>
      <c r="R143" s="105">
        <f t="shared" si="50"/>
        <v>26.574565974987422</v>
      </c>
    </row>
    <row r="144" spans="4:8" ht="15" customHeight="1">
      <c r="D144" s="24"/>
      <c r="E144" s="24"/>
      <c r="F144" s="24"/>
      <c r="G144" s="24"/>
      <c r="H144" s="7"/>
    </row>
    <row r="145" spans="4:18" ht="15" customHeight="1">
      <c r="D145" s="24"/>
      <c r="E145" s="24"/>
      <c r="F145" s="24"/>
      <c r="G145" s="24"/>
      <c r="H145" s="171"/>
      <c r="I145" s="224"/>
      <c r="J145" s="224"/>
      <c r="K145" s="224"/>
      <c r="L145" s="224"/>
      <c r="M145" s="224"/>
      <c r="N145" s="224"/>
      <c r="O145" s="224"/>
      <c r="P145" s="224"/>
      <c r="Q145" s="224"/>
      <c r="R145" s="224"/>
    </row>
  </sheetData>
  <sheetProtection/>
  <autoFilter ref="A7:R143"/>
  <mergeCells count="20">
    <mergeCell ref="Q3:R3"/>
    <mergeCell ref="I4:I6"/>
    <mergeCell ref="H4:H6"/>
    <mergeCell ref="G4:G6"/>
    <mergeCell ref="F4:F6"/>
    <mergeCell ref="E4:E6"/>
    <mergeCell ref="M4:O4"/>
    <mergeCell ref="P4:R4"/>
    <mergeCell ref="J5:J6"/>
    <mergeCell ref="K5:L5"/>
    <mergeCell ref="C4:C6"/>
    <mergeCell ref="B4:B6"/>
    <mergeCell ref="A4:A6"/>
    <mergeCell ref="A1:R1"/>
    <mergeCell ref="M5:M6"/>
    <mergeCell ref="N5:O5"/>
    <mergeCell ref="P5:P6"/>
    <mergeCell ref="Q5:R5"/>
    <mergeCell ref="J4:L4"/>
    <mergeCell ref="D4:D6"/>
  </mergeCells>
  <printOptions/>
  <pageMargins left="0.984251968503937" right="0.3937007874015748" top="0.7874015748031497" bottom="0.7874015748031497" header="0.31496062992125984" footer="0.31496062992125984"/>
  <pageSetup horizontalDpi="600" verticalDpi="600" orientation="landscape" paperSize="9" scale="51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136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4.625" style="63" customWidth="1"/>
    <col min="2" max="2" width="58.75390625" style="24" customWidth="1"/>
    <col min="3" max="3" width="6.625" style="63" customWidth="1"/>
    <col min="4" max="4" width="4.75390625" style="63" customWidth="1"/>
    <col min="5" max="5" width="4.125" style="63" customWidth="1"/>
    <col min="6" max="6" width="15.375" style="63" customWidth="1"/>
    <col min="7" max="7" width="5.625" style="63" customWidth="1"/>
    <col min="8" max="8" width="14.625" style="63" bestFit="1" customWidth="1"/>
    <col min="9" max="16384" width="9.125" style="63" customWidth="1"/>
  </cols>
  <sheetData>
    <row r="1" spans="1:8" s="156" customFormat="1" ht="15.75">
      <c r="A1" s="11"/>
      <c r="B1" s="11"/>
      <c r="C1" s="228" t="s">
        <v>160</v>
      </c>
      <c r="D1" s="228"/>
      <c r="E1" s="228"/>
      <c r="F1" s="228"/>
      <c r="G1" s="228"/>
      <c r="H1" s="228"/>
    </row>
    <row r="2" spans="1:8" s="156" customFormat="1" ht="15.75">
      <c r="A2" s="11"/>
      <c r="B2" s="11"/>
      <c r="C2" s="228" t="s">
        <v>87</v>
      </c>
      <c r="D2" s="228"/>
      <c r="E2" s="228"/>
      <c r="F2" s="228"/>
      <c r="G2" s="228"/>
      <c r="H2" s="228"/>
    </row>
    <row r="3" spans="1:8" s="156" customFormat="1" ht="15.75">
      <c r="A3" s="11"/>
      <c r="B3" s="11"/>
      <c r="C3" s="228" t="s">
        <v>215</v>
      </c>
      <c r="D3" s="228"/>
      <c r="E3" s="228"/>
      <c r="F3" s="228"/>
      <c r="G3" s="228"/>
      <c r="H3" s="228"/>
    </row>
    <row r="4" spans="1:8" s="156" customFormat="1" ht="15.75">
      <c r="A4" s="11"/>
      <c r="B4" s="11"/>
      <c r="C4" s="228" t="s">
        <v>216</v>
      </c>
      <c r="D4" s="228"/>
      <c r="E4" s="228"/>
      <c r="F4" s="228"/>
      <c r="G4" s="228"/>
      <c r="H4" s="228"/>
    </row>
    <row r="5" spans="1:8" s="156" customFormat="1" ht="15.75">
      <c r="A5" s="11"/>
      <c r="B5" s="11"/>
      <c r="C5" s="228" t="s">
        <v>289</v>
      </c>
      <c r="D5" s="228"/>
      <c r="E5" s="228"/>
      <c r="F5" s="228"/>
      <c r="G5" s="228"/>
      <c r="H5" s="228"/>
    </row>
    <row r="6" spans="1:8" s="156" customFormat="1" ht="15.75">
      <c r="A6" s="11"/>
      <c r="B6" s="11"/>
      <c r="C6" s="24"/>
      <c r="D6" s="155"/>
      <c r="E6" s="157"/>
      <c r="F6" s="157"/>
      <c r="G6" s="157"/>
      <c r="H6" s="13"/>
    </row>
    <row r="7" spans="1:8" s="158" customFormat="1" ht="15.75">
      <c r="A7" s="246" t="s">
        <v>288</v>
      </c>
      <c r="B7" s="246"/>
      <c r="C7" s="246"/>
      <c r="D7" s="246"/>
      <c r="E7" s="246"/>
      <c r="F7" s="246"/>
      <c r="G7" s="246"/>
      <c r="H7" s="246"/>
    </row>
    <row r="8" spans="1:7" s="156" customFormat="1" ht="15.75">
      <c r="A8" s="12"/>
      <c r="B8" s="12"/>
      <c r="C8" s="159"/>
      <c r="D8" s="159"/>
      <c r="E8" s="159"/>
      <c r="F8" s="160"/>
      <c r="G8" s="159"/>
    </row>
    <row r="9" spans="1:8" s="156" customFormat="1" ht="15">
      <c r="A9" s="11"/>
      <c r="B9" s="11"/>
      <c r="C9" s="24"/>
      <c r="D9" s="24"/>
      <c r="E9" s="24"/>
      <c r="F9" s="162"/>
      <c r="G9" s="24"/>
      <c r="H9" s="226" t="s">
        <v>165</v>
      </c>
    </row>
    <row r="10" spans="1:8" s="165" customFormat="1" ht="28.5">
      <c r="A10" s="54"/>
      <c r="B10" s="68" t="s">
        <v>1</v>
      </c>
      <c r="C10" s="68" t="s">
        <v>2</v>
      </c>
      <c r="D10" s="54" t="s">
        <v>102</v>
      </c>
      <c r="E10" s="54" t="s">
        <v>103</v>
      </c>
      <c r="F10" s="54" t="s">
        <v>135</v>
      </c>
      <c r="G10" s="54" t="s">
        <v>105</v>
      </c>
      <c r="H10" s="164" t="s">
        <v>246</v>
      </c>
    </row>
    <row r="11" spans="1:8" ht="15">
      <c r="A11" s="1" t="s">
        <v>3</v>
      </c>
      <c r="B11" s="1" t="s">
        <v>4</v>
      </c>
      <c r="C11" s="1" t="s">
        <v>5</v>
      </c>
      <c r="D11" s="1" t="s">
        <v>6</v>
      </c>
      <c r="E11" s="1" t="s">
        <v>7</v>
      </c>
      <c r="F11" s="1" t="s">
        <v>8</v>
      </c>
      <c r="G11" s="1" t="s">
        <v>9</v>
      </c>
      <c r="H11" s="1" t="s">
        <v>150</v>
      </c>
    </row>
    <row r="12" spans="1:8" s="120" customFormat="1" ht="42.75">
      <c r="A12" s="54" t="s">
        <v>13</v>
      </c>
      <c r="B12" s="55" t="s">
        <v>205</v>
      </c>
      <c r="C12" s="73">
        <v>403</v>
      </c>
      <c r="D12" s="74"/>
      <c r="E12" s="74"/>
      <c r="F12" s="75"/>
      <c r="G12" s="74"/>
      <c r="H12" s="109">
        <v>37739.133180000004</v>
      </c>
    </row>
    <row r="13" spans="1:8" ht="15.75">
      <c r="A13" s="54" t="s">
        <v>14</v>
      </c>
      <c r="B13" s="55" t="s">
        <v>206</v>
      </c>
      <c r="C13" s="73">
        <v>403</v>
      </c>
      <c r="D13" s="74"/>
      <c r="E13" s="74"/>
      <c r="F13" s="75"/>
      <c r="G13" s="74"/>
      <c r="H13" s="109">
        <v>17726.583000000002</v>
      </c>
    </row>
    <row r="14" spans="1:10" ht="15.75">
      <c r="A14" s="56"/>
      <c r="B14" s="55" t="s">
        <v>15</v>
      </c>
      <c r="C14" s="73">
        <v>403</v>
      </c>
      <c r="D14" s="76" t="s">
        <v>16</v>
      </c>
      <c r="E14" s="76"/>
      <c r="F14" s="77"/>
      <c r="G14" s="76"/>
      <c r="H14" s="110">
        <v>2670.7299300000004</v>
      </c>
      <c r="J14" s="174"/>
    </row>
    <row r="15" spans="1:8" s="121" customFormat="1" ht="60">
      <c r="A15" s="4"/>
      <c r="B15" s="3" t="s">
        <v>18</v>
      </c>
      <c r="C15" s="78">
        <v>403</v>
      </c>
      <c r="D15" s="79" t="s">
        <v>16</v>
      </c>
      <c r="E15" s="79" t="s">
        <v>19</v>
      </c>
      <c r="F15" s="80"/>
      <c r="G15" s="79"/>
      <c r="H15" s="111">
        <v>2018.2699300000002</v>
      </c>
    </row>
    <row r="16" spans="1:8" s="122" customFormat="1" ht="30">
      <c r="A16" s="59"/>
      <c r="B16" s="60" t="s">
        <v>51</v>
      </c>
      <c r="C16" s="81">
        <v>403</v>
      </c>
      <c r="D16" s="82" t="s">
        <v>16</v>
      </c>
      <c r="E16" s="82" t="s">
        <v>19</v>
      </c>
      <c r="F16" s="83" t="s">
        <v>111</v>
      </c>
      <c r="G16" s="82"/>
      <c r="H16" s="112">
        <v>2018.2699300000002</v>
      </c>
    </row>
    <row r="17" spans="1:8" s="122" customFormat="1" ht="15.75">
      <c r="A17" s="59"/>
      <c r="B17" s="60" t="s">
        <v>52</v>
      </c>
      <c r="C17" s="81">
        <v>403</v>
      </c>
      <c r="D17" s="82" t="s">
        <v>16</v>
      </c>
      <c r="E17" s="82" t="s">
        <v>19</v>
      </c>
      <c r="F17" s="83" t="s">
        <v>112</v>
      </c>
      <c r="G17" s="82"/>
      <c r="H17" s="112">
        <v>2018.2699300000002</v>
      </c>
    </row>
    <row r="18" spans="1:8" ht="90">
      <c r="A18" s="56"/>
      <c r="B18" s="62" t="s">
        <v>153</v>
      </c>
      <c r="C18" s="84">
        <v>403</v>
      </c>
      <c r="D18" s="84" t="s">
        <v>16</v>
      </c>
      <c r="E18" s="84" t="s">
        <v>19</v>
      </c>
      <c r="F18" s="84" t="s">
        <v>53</v>
      </c>
      <c r="G18" s="84" t="s">
        <v>86</v>
      </c>
      <c r="H18" s="113">
        <v>1970.9699300000002</v>
      </c>
    </row>
    <row r="19" spans="1:8" ht="30">
      <c r="A19" s="56"/>
      <c r="B19" s="62" t="s">
        <v>170</v>
      </c>
      <c r="C19" s="84">
        <v>403</v>
      </c>
      <c r="D19" s="84" t="s">
        <v>16</v>
      </c>
      <c r="E19" s="84" t="s">
        <v>19</v>
      </c>
      <c r="F19" s="84" t="s">
        <v>162</v>
      </c>
      <c r="G19" s="84" t="s">
        <v>90</v>
      </c>
      <c r="H19" s="113"/>
    </row>
    <row r="20" spans="1:8" ht="150">
      <c r="A20" s="56"/>
      <c r="B20" s="62" t="s">
        <v>243</v>
      </c>
      <c r="C20" s="84">
        <v>403</v>
      </c>
      <c r="D20" s="84" t="s">
        <v>16</v>
      </c>
      <c r="E20" s="84" t="s">
        <v>19</v>
      </c>
      <c r="F20" s="84" t="s">
        <v>54</v>
      </c>
      <c r="G20" s="84" t="s">
        <v>88</v>
      </c>
      <c r="H20" s="113">
        <v>47.3</v>
      </c>
    </row>
    <row r="21" spans="1:8" s="121" customFormat="1" ht="45">
      <c r="A21" s="58"/>
      <c r="B21" s="3" t="s">
        <v>20</v>
      </c>
      <c r="C21" s="78">
        <v>403</v>
      </c>
      <c r="D21" s="89" t="s">
        <v>16</v>
      </c>
      <c r="E21" s="89" t="s">
        <v>21</v>
      </c>
      <c r="F21" s="90"/>
      <c r="G21" s="89"/>
      <c r="H21" s="111">
        <v>437</v>
      </c>
    </row>
    <row r="22" spans="1:8" s="122" customFormat="1" ht="45">
      <c r="A22" s="59"/>
      <c r="B22" s="60" t="s">
        <v>217</v>
      </c>
      <c r="C22" s="81">
        <v>403</v>
      </c>
      <c r="D22" s="82" t="s">
        <v>16</v>
      </c>
      <c r="E22" s="82" t="s">
        <v>21</v>
      </c>
      <c r="F22" s="83" t="s">
        <v>38</v>
      </c>
      <c r="G22" s="82"/>
      <c r="H22" s="112">
        <v>437</v>
      </c>
    </row>
    <row r="23" spans="1:8" s="122" customFormat="1" ht="45">
      <c r="A23" s="59"/>
      <c r="B23" s="60" t="s">
        <v>219</v>
      </c>
      <c r="C23" s="81">
        <v>403</v>
      </c>
      <c r="D23" s="82" t="s">
        <v>16</v>
      </c>
      <c r="E23" s="82" t="s">
        <v>21</v>
      </c>
      <c r="F23" s="83" t="s">
        <v>113</v>
      </c>
      <c r="G23" s="82"/>
      <c r="H23" s="112">
        <v>437</v>
      </c>
    </row>
    <row r="24" spans="1:8" s="122" customFormat="1" ht="30">
      <c r="A24" s="59"/>
      <c r="B24" s="60" t="s">
        <v>107</v>
      </c>
      <c r="C24" s="81">
        <v>403</v>
      </c>
      <c r="D24" s="82" t="s">
        <v>16</v>
      </c>
      <c r="E24" s="82" t="s">
        <v>21</v>
      </c>
      <c r="F24" s="83" t="s">
        <v>134</v>
      </c>
      <c r="G24" s="82"/>
      <c r="H24" s="112">
        <v>437</v>
      </c>
    </row>
    <row r="25" spans="1:8" ht="120">
      <c r="A25" s="1"/>
      <c r="B25" s="62" t="s">
        <v>183</v>
      </c>
      <c r="C25" s="84">
        <v>403</v>
      </c>
      <c r="D25" s="84" t="s">
        <v>16</v>
      </c>
      <c r="E25" s="84" t="s">
        <v>21</v>
      </c>
      <c r="F25" s="84" t="s">
        <v>55</v>
      </c>
      <c r="G25" s="84" t="s">
        <v>88</v>
      </c>
      <c r="H25" s="113">
        <v>437</v>
      </c>
    </row>
    <row r="26" spans="1:8" s="121" customFormat="1" ht="15.75">
      <c r="A26" s="4"/>
      <c r="B26" s="3" t="s">
        <v>22</v>
      </c>
      <c r="C26" s="78">
        <v>403</v>
      </c>
      <c r="D26" s="79" t="s">
        <v>16</v>
      </c>
      <c r="E26" s="79" t="s">
        <v>11</v>
      </c>
      <c r="F26" s="80"/>
      <c r="G26" s="79"/>
      <c r="H26" s="111"/>
    </row>
    <row r="27" spans="1:8" s="122" customFormat="1" ht="30">
      <c r="A27" s="59"/>
      <c r="B27" s="60" t="s">
        <v>51</v>
      </c>
      <c r="C27" s="81">
        <v>403</v>
      </c>
      <c r="D27" s="82" t="s">
        <v>16</v>
      </c>
      <c r="E27" s="82" t="s">
        <v>11</v>
      </c>
      <c r="F27" s="83" t="s">
        <v>111</v>
      </c>
      <c r="G27" s="82"/>
      <c r="H27" s="112"/>
    </row>
    <row r="28" spans="1:8" s="122" customFormat="1" ht="15.75">
      <c r="A28" s="59"/>
      <c r="B28" s="60" t="s">
        <v>52</v>
      </c>
      <c r="C28" s="81">
        <v>403</v>
      </c>
      <c r="D28" s="82" t="s">
        <v>16</v>
      </c>
      <c r="E28" s="82" t="s">
        <v>11</v>
      </c>
      <c r="F28" s="83" t="s">
        <v>114</v>
      </c>
      <c r="G28" s="82"/>
      <c r="H28" s="112"/>
    </row>
    <row r="29" spans="1:8" ht="30">
      <c r="A29" s="56"/>
      <c r="B29" s="62" t="s">
        <v>207</v>
      </c>
      <c r="C29" s="84">
        <v>403</v>
      </c>
      <c r="D29" s="84" t="s">
        <v>16</v>
      </c>
      <c r="E29" s="84" t="s">
        <v>11</v>
      </c>
      <c r="F29" s="84" t="s">
        <v>56</v>
      </c>
      <c r="G29" s="84" t="s">
        <v>89</v>
      </c>
      <c r="H29" s="113"/>
    </row>
    <row r="30" spans="1:8" ht="45">
      <c r="A30" s="56"/>
      <c r="B30" s="62" t="s">
        <v>177</v>
      </c>
      <c r="C30" s="84">
        <v>403</v>
      </c>
      <c r="D30" s="84" t="s">
        <v>16</v>
      </c>
      <c r="E30" s="84" t="s">
        <v>11</v>
      </c>
      <c r="F30" s="84" t="s">
        <v>57</v>
      </c>
      <c r="G30" s="84" t="s">
        <v>89</v>
      </c>
      <c r="H30" s="113"/>
    </row>
    <row r="31" spans="1:8" s="121" customFormat="1" ht="15.75">
      <c r="A31" s="4"/>
      <c r="B31" s="3" t="s">
        <v>23</v>
      </c>
      <c r="C31" s="78">
        <v>403</v>
      </c>
      <c r="D31" s="89" t="s">
        <v>16</v>
      </c>
      <c r="E31" s="89" t="s">
        <v>24</v>
      </c>
      <c r="F31" s="90"/>
      <c r="G31" s="89"/>
      <c r="H31" s="111">
        <v>215.45999999999998</v>
      </c>
    </row>
    <row r="32" spans="1:8" s="122" customFormat="1" ht="45">
      <c r="A32" s="59"/>
      <c r="B32" s="60" t="s">
        <v>218</v>
      </c>
      <c r="C32" s="81">
        <v>403</v>
      </c>
      <c r="D32" s="91" t="s">
        <v>16</v>
      </c>
      <c r="E32" s="91" t="s">
        <v>24</v>
      </c>
      <c r="F32" s="92" t="s">
        <v>110</v>
      </c>
      <c r="G32" s="91"/>
      <c r="H32" s="112">
        <v>127.75999999999999</v>
      </c>
    </row>
    <row r="33" spans="1:8" s="122" customFormat="1" ht="30">
      <c r="A33" s="59"/>
      <c r="B33" s="60" t="s">
        <v>58</v>
      </c>
      <c r="C33" s="81">
        <v>403</v>
      </c>
      <c r="D33" s="91" t="s">
        <v>16</v>
      </c>
      <c r="E33" s="91" t="s">
        <v>24</v>
      </c>
      <c r="F33" s="92" t="s">
        <v>115</v>
      </c>
      <c r="G33" s="91"/>
      <c r="H33" s="112">
        <v>127.75999999999999</v>
      </c>
    </row>
    <row r="34" spans="1:8" ht="60">
      <c r="A34" s="56"/>
      <c r="B34" s="62" t="s">
        <v>136</v>
      </c>
      <c r="C34" s="84">
        <v>403</v>
      </c>
      <c r="D34" s="84" t="s">
        <v>16</v>
      </c>
      <c r="E34" s="84" t="s">
        <v>24</v>
      </c>
      <c r="F34" s="84" t="s">
        <v>59</v>
      </c>
      <c r="G34" s="84" t="s">
        <v>90</v>
      </c>
      <c r="H34" s="113">
        <v>76.8</v>
      </c>
    </row>
    <row r="35" spans="1:8" ht="45">
      <c r="A35" s="56"/>
      <c r="B35" s="62" t="s">
        <v>91</v>
      </c>
      <c r="C35" s="84">
        <v>403</v>
      </c>
      <c r="D35" s="84" t="s">
        <v>16</v>
      </c>
      <c r="E35" s="84" t="s">
        <v>24</v>
      </c>
      <c r="F35" s="84" t="s">
        <v>59</v>
      </c>
      <c r="G35" s="84" t="s">
        <v>89</v>
      </c>
      <c r="H35" s="113">
        <v>10.959999999999999</v>
      </c>
    </row>
    <row r="36" spans="1:8" ht="75">
      <c r="A36" s="56"/>
      <c r="B36" s="62" t="s">
        <v>235</v>
      </c>
      <c r="C36" s="84">
        <v>403</v>
      </c>
      <c r="D36" s="84" t="s">
        <v>16</v>
      </c>
      <c r="E36" s="84" t="s">
        <v>24</v>
      </c>
      <c r="F36" s="84" t="s">
        <v>196</v>
      </c>
      <c r="G36" s="84" t="s">
        <v>90</v>
      </c>
      <c r="H36" s="113">
        <v>40</v>
      </c>
    </row>
    <row r="37" spans="1:8" s="122" customFormat="1" ht="30">
      <c r="A37" s="61"/>
      <c r="B37" s="60" t="s">
        <v>51</v>
      </c>
      <c r="C37" s="81">
        <v>403</v>
      </c>
      <c r="D37" s="91" t="s">
        <v>16</v>
      </c>
      <c r="E37" s="91" t="s">
        <v>24</v>
      </c>
      <c r="F37" s="92" t="s">
        <v>125</v>
      </c>
      <c r="G37" s="91"/>
      <c r="H37" s="114">
        <v>87.7</v>
      </c>
    </row>
    <row r="38" spans="1:8" s="122" customFormat="1" ht="15.75">
      <c r="A38" s="61"/>
      <c r="B38" s="60" t="s">
        <v>52</v>
      </c>
      <c r="C38" s="81">
        <v>403</v>
      </c>
      <c r="D38" s="91" t="s">
        <v>16</v>
      </c>
      <c r="E38" s="91" t="s">
        <v>24</v>
      </c>
      <c r="F38" s="92" t="s">
        <v>114</v>
      </c>
      <c r="G38" s="91"/>
      <c r="H38" s="114">
        <v>87.7</v>
      </c>
    </row>
    <row r="39" spans="1:8" ht="150">
      <c r="A39" s="1"/>
      <c r="B39" s="62" t="s">
        <v>243</v>
      </c>
      <c r="C39" s="84">
        <v>403</v>
      </c>
      <c r="D39" s="84" t="s">
        <v>16</v>
      </c>
      <c r="E39" s="84" t="s">
        <v>24</v>
      </c>
      <c r="F39" s="84" t="s">
        <v>54</v>
      </c>
      <c r="G39" s="84" t="s">
        <v>88</v>
      </c>
      <c r="H39" s="113">
        <v>87.7</v>
      </c>
    </row>
    <row r="40" spans="1:8" ht="15.75">
      <c r="A40" s="59"/>
      <c r="B40" s="55" t="s">
        <v>25</v>
      </c>
      <c r="C40" s="73">
        <v>403</v>
      </c>
      <c r="D40" s="76" t="s">
        <v>17</v>
      </c>
      <c r="E40" s="76"/>
      <c r="F40" s="77"/>
      <c r="G40" s="76"/>
      <c r="H40" s="110">
        <v>318.7</v>
      </c>
    </row>
    <row r="41" spans="1:8" s="121" customFormat="1" ht="15.75">
      <c r="A41" s="4"/>
      <c r="B41" s="3" t="s">
        <v>26</v>
      </c>
      <c r="C41" s="78">
        <v>403</v>
      </c>
      <c r="D41" s="89" t="s">
        <v>17</v>
      </c>
      <c r="E41" s="89" t="s">
        <v>27</v>
      </c>
      <c r="F41" s="90"/>
      <c r="G41" s="89"/>
      <c r="H41" s="111">
        <v>318.7</v>
      </c>
    </row>
    <row r="42" spans="1:8" s="122" customFormat="1" ht="45">
      <c r="A42" s="59"/>
      <c r="B42" s="60" t="s">
        <v>217</v>
      </c>
      <c r="C42" s="81">
        <v>403</v>
      </c>
      <c r="D42" s="91" t="s">
        <v>17</v>
      </c>
      <c r="E42" s="91" t="s">
        <v>27</v>
      </c>
      <c r="F42" s="92" t="s">
        <v>38</v>
      </c>
      <c r="G42" s="91"/>
      <c r="H42" s="112">
        <v>318.7</v>
      </c>
    </row>
    <row r="43" spans="1:8" s="122" customFormat="1" ht="75">
      <c r="A43" s="59"/>
      <c r="B43" s="60" t="s">
        <v>220</v>
      </c>
      <c r="C43" s="81">
        <v>403</v>
      </c>
      <c r="D43" s="91" t="s">
        <v>17</v>
      </c>
      <c r="E43" s="91" t="s">
        <v>27</v>
      </c>
      <c r="F43" s="92" t="s">
        <v>116</v>
      </c>
      <c r="G43" s="91"/>
      <c r="H43" s="112">
        <v>318.7</v>
      </c>
    </row>
    <row r="44" spans="1:8" s="122" customFormat="1" ht="60">
      <c r="A44" s="59"/>
      <c r="B44" s="60" t="s">
        <v>60</v>
      </c>
      <c r="C44" s="81">
        <v>403</v>
      </c>
      <c r="D44" s="91" t="s">
        <v>17</v>
      </c>
      <c r="E44" s="91" t="s">
        <v>27</v>
      </c>
      <c r="F44" s="92" t="s">
        <v>117</v>
      </c>
      <c r="G44" s="91"/>
      <c r="H44" s="112">
        <v>318.7</v>
      </c>
    </row>
    <row r="45" spans="1:8" ht="90">
      <c r="A45" s="56"/>
      <c r="B45" s="62" t="s">
        <v>92</v>
      </c>
      <c r="C45" s="84">
        <v>403</v>
      </c>
      <c r="D45" s="84" t="s">
        <v>17</v>
      </c>
      <c r="E45" s="84" t="s">
        <v>27</v>
      </c>
      <c r="F45" s="84" t="s">
        <v>61</v>
      </c>
      <c r="G45" s="84" t="s">
        <v>86</v>
      </c>
      <c r="H45" s="113">
        <v>307.3</v>
      </c>
    </row>
    <row r="46" spans="1:8" ht="60">
      <c r="A46" s="56"/>
      <c r="B46" s="62" t="s">
        <v>137</v>
      </c>
      <c r="C46" s="84">
        <v>403</v>
      </c>
      <c r="D46" s="84" t="s">
        <v>17</v>
      </c>
      <c r="E46" s="84" t="s">
        <v>27</v>
      </c>
      <c r="F46" s="84" t="s">
        <v>61</v>
      </c>
      <c r="G46" s="84" t="s">
        <v>90</v>
      </c>
      <c r="H46" s="113">
        <v>11.4</v>
      </c>
    </row>
    <row r="47" spans="1:8" ht="28.5">
      <c r="A47" s="56"/>
      <c r="B47" s="55" t="s">
        <v>28</v>
      </c>
      <c r="C47" s="73">
        <v>403</v>
      </c>
      <c r="D47" s="74" t="s">
        <v>27</v>
      </c>
      <c r="E47" s="74"/>
      <c r="F47" s="77"/>
      <c r="G47" s="76"/>
      <c r="H47" s="110">
        <v>333.67829</v>
      </c>
    </row>
    <row r="48" spans="1:8" s="121" customFormat="1" ht="45">
      <c r="A48" s="4"/>
      <c r="B48" s="3" t="s">
        <v>29</v>
      </c>
      <c r="C48" s="78">
        <v>403</v>
      </c>
      <c r="D48" s="79" t="s">
        <v>27</v>
      </c>
      <c r="E48" s="79" t="s">
        <v>30</v>
      </c>
      <c r="F48" s="80"/>
      <c r="G48" s="79"/>
      <c r="H48" s="111">
        <v>333.67829</v>
      </c>
    </row>
    <row r="49" spans="1:8" s="122" customFormat="1" ht="75">
      <c r="A49" s="59"/>
      <c r="B49" s="60" t="s">
        <v>221</v>
      </c>
      <c r="C49" s="81">
        <v>403</v>
      </c>
      <c r="D49" s="82" t="s">
        <v>27</v>
      </c>
      <c r="E49" s="82" t="s">
        <v>30</v>
      </c>
      <c r="F49" s="83" t="s">
        <v>17</v>
      </c>
      <c r="G49" s="82"/>
      <c r="H49" s="112">
        <v>333.67829</v>
      </c>
    </row>
    <row r="50" spans="1:8" s="122" customFormat="1" ht="90">
      <c r="A50" s="59"/>
      <c r="B50" s="60" t="s">
        <v>222</v>
      </c>
      <c r="C50" s="81">
        <v>403</v>
      </c>
      <c r="D50" s="82" t="s">
        <v>27</v>
      </c>
      <c r="E50" s="82" t="s">
        <v>30</v>
      </c>
      <c r="F50" s="83" t="s">
        <v>118</v>
      </c>
      <c r="G50" s="82"/>
      <c r="H50" s="112">
        <v>333.67829</v>
      </c>
    </row>
    <row r="51" spans="1:8" s="122" customFormat="1" ht="45">
      <c r="A51" s="59"/>
      <c r="B51" s="60" t="s">
        <v>208</v>
      </c>
      <c r="C51" s="81">
        <v>403</v>
      </c>
      <c r="D51" s="82" t="s">
        <v>27</v>
      </c>
      <c r="E51" s="82" t="s">
        <v>30</v>
      </c>
      <c r="F51" s="83" t="s">
        <v>119</v>
      </c>
      <c r="G51" s="82"/>
      <c r="H51" s="112">
        <v>333.67829</v>
      </c>
    </row>
    <row r="52" spans="1:8" ht="45">
      <c r="A52" s="56"/>
      <c r="B52" s="62" t="s">
        <v>138</v>
      </c>
      <c r="C52" s="84">
        <v>403</v>
      </c>
      <c r="D52" s="84" t="s">
        <v>27</v>
      </c>
      <c r="E52" s="84" t="s">
        <v>30</v>
      </c>
      <c r="F52" s="84" t="s">
        <v>62</v>
      </c>
      <c r="G52" s="84" t="s">
        <v>90</v>
      </c>
      <c r="H52" s="113">
        <v>193.10519</v>
      </c>
    </row>
    <row r="53" spans="1:8" ht="60">
      <c r="A53" s="56"/>
      <c r="B53" s="62" t="s">
        <v>139</v>
      </c>
      <c r="C53" s="84">
        <v>403</v>
      </c>
      <c r="D53" s="84" t="s">
        <v>27</v>
      </c>
      <c r="E53" s="84" t="s">
        <v>30</v>
      </c>
      <c r="F53" s="84" t="s">
        <v>63</v>
      </c>
      <c r="G53" s="84" t="s">
        <v>90</v>
      </c>
      <c r="H53" s="113">
        <v>65.4133</v>
      </c>
    </row>
    <row r="54" spans="1:8" ht="45">
      <c r="A54" s="56"/>
      <c r="B54" s="62" t="s">
        <v>140</v>
      </c>
      <c r="C54" s="84">
        <v>403</v>
      </c>
      <c r="D54" s="84" t="s">
        <v>27</v>
      </c>
      <c r="E54" s="84" t="s">
        <v>30</v>
      </c>
      <c r="F54" s="84" t="s">
        <v>84</v>
      </c>
      <c r="G54" s="84" t="s">
        <v>90</v>
      </c>
      <c r="H54" s="113">
        <v>67.3398</v>
      </c>
    </row>
    <row r="55" spans="1:8" ht="30">
      <c r="A55" s="56"/>
      <c r="B55" s="62" t="s">
        <v>187</v>
      </c>
      <c r="C55" s="84">
        <v>403</v>
      </c>
      <c r="D55" s="84" t="s">
        <v>27</v>
      </c>
      <c r="E55" s="84" t="s">
        <v>30</v>
      </c>
      <c r="F55" s="84" t="s">
        <v>188</v>
      </c>
      <c r="G55" s="84" t="s">
        <v>90</v>
      </c>
      <c r="H55" s="113">
        <v>7.82</v>
      </c>
    </row>
    <row r="56" spans="1:8" ht="15.75">
      <c r="A56" s="56"/>
      <c r="B56" s="55" t="s">
        <v>161</v>
      </c>
      <c r="C56" s="73">
        <v>403</v>
      </c>
      <c r="D56" s="76" t="s">
        <v>19</v>
      </c>
      <c r="E56" s="87"/>
      <c r="F56" s="88"/>
      <c r="G56" s="87"/>
      <c r="H56" s="110">
        <v>939.99104</v>
      </c>
    </row>
    <row r="57" spans="1:8" ht="15.75">
      <c r="A57" s="56"/>
      <c r="B57" s="3" t="s">
        <v>174</v>
      </c>
      <c r="C57" s="78">
        <v>403</v>
      </c>
      <c r="D57" s="89" t="s">
        <v>19</v>
      </c>
      <c r="E57" s="89" t="s">
        <v>31</v>
      </c>
      <c r="F57" s="88"/>
      <c r="G57" s="87"/>
      <c r="H57" s="111">
        <v>939.99104</v>
      </c>
    </row>
    <row r="58" spans="1:8" ht="45">
      <c r="A58" s="56"/>
      <c r="B58" s="60" t="s">
        <v>223</v>
      </c>
      <c r="C58" s="81">
        <v>403</v>
      </c>
      <c r="D58" s="82" t="s">
        <v>19</v>
      </c>
      <c r="E58" s="82" t="s">
        <v>31</v>
      </c>
      <c r="F58" s="83" t="s">
        <v>17</v>
      </c>
      <c r="G58" s="85"/>
      <c r="H58" s="112">
        <v>939.99104</v>
      </c>
    </row>
    <row r="59" spans="1:8" ht="30">
      <c r="A59" s="56"/>
      <c r="B59" s="60" t="s">
        <v>209</v>
      </c>
      <c r="C59" s="81">
        <v>403</v>
      </c>
      <c r="D59" s="82" t="s">
        <v>19</v>
      </c>
      <c r="E59" s="82" t="s">
        <v>31</v>
      </c>
      <c r="F59" s="83" t="s">
        <v>119</v>
      </c>
      <c r="G59" s="85"/>
      <c r="H59" s="112">
        <v>939.99104</v>
      </c>
    </row>
    <row r="60" spans="1:8" ht="120">
      <c r="A60" s="56"/>
      <c r="B60" s="62" t="s">
        <v>182</v>
      </c>
      <c r="C60" s="84">
        <v>403</v>
      </c>
      <c r="D60" s="84" t="s">
        <v>19</v>
      </c>
      <c r="E60" s="84" t="s">
        <v>30</v>
      </c>
      <c r="F60" s="84" t="s">
        <v>179</v>
      </c>
      <c r="G60" s="84" t="s">
        <v>90</v>
      </c>
      <c r="H60" s="113">
        <v>939.99104</v>
      </c>
    </row>
    <row r="61" spans="1:8" ht="15.75">
      <c r="A61" s="56"/>
      <c r="B61" s="55" t="s">
        <v>32</v>
      </c>
      <c r="C61" s="73">
        <v>403</v>
      </c>
      <c r="D61" s="76" t="s">
        <v>31</v>
      </c>
      <c r="E61" s="76"/>
      <c r="F61" s="77"/>
      <c r="G61" s="76"/>
      <c r="H61" s="110">
        <v>12800.428600000001</v>
      </c>
    </row>
    <row r="62" spans="1:8" s="121" customFormat="1" ht="15.75">
      <c r="A62" s="4"/>
      <c r="B62" s="3" t="s">
        <v>33</v>
      </c>
      <c r="C62" s="78">
        <v>403</v>
      </c>
      <c r="D62" s="89" t="s">
        <v>31</v>
      </c>
      <c r="E62" s="89" t="s">
        <v>16</v>
      </c>
      <c r="F62" s="90"/>
      <c r="G62" s="89"/>
      <c r="H62" s="111">
        <v>5564.19694</v>
      </c>
    </row>
    <row r="63" spans="1:8" s="122" customFormat="1" ht="45">
      <c r="A63" s="59"/>
      <c r="B63" s="60" t="s">
        <v>224</v>
      </c>
      <c r="C63" s="81">
        <v>403</v>
      </c>
      <c r="D63" s="91" t="s">
        <v>31</v>
      </c>
      <c r="E63" s="91" t="s">
        <v>16</v>
      </c>
      <c r="F63" s="92" t="s">
        <v>16</v>
      </c>
      <c r="G63" s="91"/>
      <c r="H63" s="112">
        <v>5167</v>
      </c>
    </row>
    <row r="64" spans="1:8" s="122" customFormat="1" ht="30">
      <c r="A64" s="59"/>
      <c r="B64" s="60" t="s">
        <v>225</v>
      </c>
      <c r="C64" s="81">
        <v>403</v>
      </c>
      <c r="D64" s="91" t="s">
        <v>31</v>
      </c>
      <c r="E64" s="91" t="s">
        <v>16</v>
      </c>
      <c r="F64" s="92" t="s">
        <v>120</v>
      </c>
      <c r="G64" s="91"/>
      <c r="H64" s="112">
        <v>5167</v>
      </c>
    </row>
    <row r="65" spans="1:8" s="122" customFormat="1" ht="30">
      <c r="A65" s="59"/>
      <c r="B65" s="60" t="s">
        <v>64</v>
      </c>
      <c r="C65" s="81">
        <v>403</v>
      </c>
      <c r="D65" s="91" t="s">
        <v>31</v>
      </c>
      <c r="E65" s="91" t="s">
        <v>16</v>
      </c>
      <c r="F65" s="92" t="s">
        <v>121</v>
      </c>
      <c r="G65" s="91"/>
      <c r="H65" s="112">
        <v>5167</v>
      </c>
    </row>
    <row r="66" spans="1:8" ht="150">
      <c r="A66" s="56"/>
      <c r="B66" s="62" t="s">
        <v>243</v>
      </c>
      <c r="C66" s="84">
        <v>403</v>
      </c>
      <c r="D66" s="84" t="s">
        <v>31</v>
      </c>
      <c r="E66" s="84" t="s">
        <v>16</v>
      </c>
      <c r="F66" s="84" t="s">
        <v>85</v>
      </c>
      <c r="G66" s="84" t="s">
        <v>88</v>
      </c>
      <c r="H66" s="113">
        <v>5167</v>
      </c>
    </row>
    <row r="67" spans="1:8" s="122" customFormat="1" ht="45">
      <c r="A67" s="59"/>
      <c r="B67" s="60" t="s">
        <v>226</v>
      </c>
      <c r="C67" s="81">
        <v>403</v>
      </c>
      <c r="D67" s="91" t="s">
        <v>31</v>
      </c>
      <c r="E67" s="91" t="s">
        <v>16</v>
      </c>
      <c r="F67" s="92" t="s">
        <v>12</v>
      </c>
      <c r="G67" s="91"/>
      <c r="H67" s="112">
        <v>397.1969399999999</v>
      </c>
    </row>
    <row r="68" spans="1:8" s="122" customFormat="1" ht="45">
      <c r="A68" s="59"/>
      <c r="B68" s="60" t="s">
        <v>214</v>
      </c>
      <c r="C68" s="81">
        <v>403</v>
      </c>
      <c r="D68" s="91" t="s">
        <v>31</v>
      </c>
      <c r="E68" s="91" t="s">
        <v>16</v>
      </c>
      <c r="F68" s="92" t="s">
        <v>122</v>
      </c>
      <c r="G68" s="91"/>
      <c r="H68" s="112">
        <v>397.1969399999999</v>
      </c>
    </row>
    <row r="69" spans="1:8" ht="75">
      <c r="A69" s="56"/>
      <c r="B69" s="62" t="s">
        <v>141</v>
      </c>
      <c r="C69" s="84">
        <v>403</v>
      </c>
      <c r="D69" s="84" t="s">
        <v>31</v>
      </c>
      <c r="E69" s="84" t="s">
        <v>16</v>
      </c>
      <c r="F69" s="84" t="s">
        <v>65</v>
      </c>
      <c r="G69" s="84" t="s">
        <v>90</v>
      </c>
      <c r="H69" s="113">
        <v>193.22696</v>
      </c>
    </row>
    <row r="70" spans="1:8" ht="45">
      <c r="A70" s="56"/>
      <c r="B70" s="62" t="s">
        <v>242</v>
      </c>
      <c r="C70" s="84">
        <v>403</v>
      </c>
      <c r="D70" s="84" t="s">
        <v>31</v>
      </c>
      <c r="E70" s="84" t="s">
        <v>16</v>
      </c>
      <c r="F70" s="84" t="s">
        <v>241</v>
      </c>
      <c r="G70" s="84" t="s">
        <v>90</v>
      </c>
      <c r="H70" s="113">
        <v>123.74676</v>
      </c>
    </row>
    <row r="71" spans="1:8" ht="60">
      <c r="A71" s="56"/>
      <c r="B71" s="62" t="s">
        <v>178</v>
      </c>
      <c r="C71" s="84">
        <v>403</v>
      </c>
      <c r="D71" s="84" t="s">
        <v>31</v>
      </c>
      <c r="E71" s="84" t="s">
        <v>16</v>
      </c>
      <c r="F71" s="84" t="s">
        <v>66</v>
      </c>
      <c r="G71" s="84" t="s">
        <v>97</v>
      </c>
      <c r="H71" s="113">
        <v>80.22322</v>
      </c>
    </row>
    <row r="72" spans="1:8" s="121" customFormat="1" ht="15.75">
      <c r="A72" s="4"/>
      <c r="B72" s="3" t="s">
        <v>159</v>
      </c>
      <c r="C72" s="78">
        <v>403</v>
      </c>
      <c r="D72" s="89" t="s">
        <v>31</v>
      </c>
      <c r="E72" s="89" t="s">
        <v>17</v>
      </c>
      <c r="F72" s="90"/>
      <c r="G72" s="89"/>
      <c r="H72" s="111">
        <v>101.6555</v>
      </c>
    </row>
    <row r="73" spans="1:8" ht="60">
      <c r="A73" s="56"/>
      <c r="B73" s="60" t="s">
        <v>238</v>
      </c>
      <c r="C73" s="81">
        <v>403</v>
      </c>
      <c r="D73" s="91" t="s">
        <v>31</v>
      </c>
      <c r="E73" s="91" t="s">
        <v>17</v>
      </c>
      <c r="F73" s="92" t="s">
        <v>21</v>
      </c>
      <c r="G73" s="91"/>
      <c r="H73" s="112">
        <v>101.6555</v>
      </c>
    </row>
    <row r="74" spans="1:8" ht="45">
      <c r="A74" s="56"/>
      <c r="B74" s="60" t="s">
        <v>71</v>
      </c>
      <c r="C74" s="81">
        <v>403</v>
      </c>
      <c r="D74" s="91" t="s">
        <v>31</v>
      </c>
      <c r="E74" s="91" t="s">
        <v>17</v>
      </c>
      <c r="F74" s="92" t="s">
        <v>124</v>
      </c>
      <c r="G74" s="91"/>
      <c r="H74" s="112">
        <v>101.6555</v>
      </c>
    </row>
    <row r="75" spans="1:8" ht="60">
      <c r="A75" s="56"/>
      <c r="B75" s="62" t="s">
        <v>151</v>
      </c>
      <c r="C75" s="84">
        <v>403</v>
      </c>
      <c r="D75" s="84" t="s">
        <v>31</v>
      </c>
      <c r="E75" s="84" t="s">
        <v>17</v>
      </c>
      <c r="F75" s="84" t="s">
        <v>72</v>
      </c>
      <c r="G75" s="84" t="s">
        <v>90</v>
      </c>
      <c r="H75" s="113">
        <v>101.6555</v>
      </c>
    </row>
    <row r="76" spans="1:8" s="121" customFormat="1" ht="15.75">
      <c r="A76" s="4"/>
      <c r="B76" s="3" t="s">
        <v>34</v>
      </c>
      <c r="C76" s="78">
        <v>403</v>
      </c>
      <c r="D76" s="89" t="s">
        <v>31</v>
      </c>
      <c r="E76" s="89" t="s">
        <v>27</v>
      </c>
      <c r="F76" s="90"/>
      <c r="G76" s="89"/>
      <c r="H76" s="111">
        <v>7134.5761600000005</v>
      </c>
    </row>
    <row r="77" spans="1:8" s="122" customFormat="1" ht="45">
      <c r="A77" s="59"/>
      <c r="B77" s="60" t="s">
        <v>227</v>
      </c>
      <c r="C77" s="81">
        <v>403</v>
      </c>
      <c r="D77" s="91" t="s">
        <v>31</v>
      </c>
      <c r="E77" s="91" t="s">
        <v>27</v>
      </c>
      <c r="F77" s="92" t="s">
        <v>11</v>
      </c>
      <c r="G77" s="91"/>
      <c r="H77" s="112">
        <v>7134.5761600000005</v>
      </c>
    </row>
    <row r="78" spans="1:8" s="122" customFormat="1" ht="45">
      <c r="A78" s="59"/>
      <c r="B78" s="60" t="s">
        <v>213</v>
      </c>
      <c r="C78" s="81">
        <v>403</v>
      </c>
      <c r="D78" s="91" t="s">
        <v>31</v>
      </c>
      <c r="E78" s="91" t="s">
        <v>27</v>
      </c>
      <c r="F78" s="92" t="s">
        <v>123</v>
      </c>
      <c r="G78" s="91"/>
      <c r="H78" s="112">
        <v>7134.5761600000005</v>
      </c>
    </row>
    <row r="79" spans="1:8" ht="60">
      <c r="A79" s="56"/>
      <c r="B79" s="62" t="s">
        <v>142</v>
      </c>
      <c r="C79" s="84">
        <v>403</v>
      </c>
      <c r="D79" s="84" t="s">
        <v>31</v>
      </c>
      <c r="E79" s="84" t="s">
        <v>27</v>
      </c>
      <c r="F79" s="84" t="s">
        <v>67</v>
      </c>
      <c r="G79" s="84" t="s">
        <v>90</v>
      </c>
      <c r="H79" s="113">
        <v>4289.80205</v>
      </c>
    </row>
    <row r="80" spans="1:8" ht="45">
      <c r="A80" s="56"/>
      <c r="B80" s="62" t="s">
        <v>201</v>
      </c>
      <c r="C80" s="84">
        <v>403</v>
      </c>
      <c r="D80" s="84" t="s">
        <v>31</v>
      </c>
      <c r="E80" s="84" t="s">
        <v>27</v>
      </c>
      <c r="F80" s="84" t="s">
        <v>67</v>
      </c>
      <c r="G80" s="84">
        <v>800</v>
      </c>
      <c r="H80" s="113">
        <v>15.54512</v>
      </c>
    </row>
    <row r="81" spans="1:8" ht="45">
      <c r="A81" s="56"/>
      <c r="B81" s="62" t="s">
        <v>143</v>
      </c>
      <c r="C81" s="84">
        <v>403</v>
      </c>
      <c r="D81" s="84" t="s">
        <v>31</v>
      </c>
      <c r="E81" s="84" t="s">
        <v>27</v>
      </c>
      <c r="F81" s="84" t="s">
        <v>68</v>
      </c>
      <c r="G81" s="84" t="s">
        <v>90</v>
      </c>
      <c r="H81" s="113">
        <v>85.18636</v>
      </c>
    </row>
    <row r="82" spans="1:8" ht="45">
      <c r="A82" s="56"/>
      <c r="B82" s="62" t="s">
        <v>144</v>
      </c>
      <c r="C82" s="84">
        <v>403</v>
      </c>
      <c r="D82" s="84" t="s">
        <v>31</v>
      </c>
      <c r="E82" s="84" t="s">
        <v>27</v>
      </c>
      <c r="F82" s="84" t="s">
        <v>69</v>
      </c>
      <c r="G82" s="84" t="s">
        <v>90</v>
      </c>
      <c r="H82" s="113">
        <v>29.013</v>
      </c>
    </row>
    <row r="83" spans="1:8" ht="45">
      <c r="A83" s="56"/>
      <c r="B83" s="62" t="s">
        <v>152</v>
      </c>
      <c r="C83" s="84">
        <v>403</v>
      </c>
      <c r="D83" s="84" t="s">
        <v>31</v>
      </c>
      <c r="E83" s="84" t="s">
        <v>27</v>
      </c>
      <c r="F83" s="84" t="s">
        <v>157</v>
      </c>
      <c r="G83" s="84" t="s">
        <v>90</v>
      </c>
      <c r="H83" s="113">
        <v>146.5878</v>
      </c>
    </row>
    <row r="84" spans="1:8" ht="45">
      <c r="A84" s="56"/>
      <c r="B84" s="62" t="s">
        <v>145</v>
      </c>
      <c r="C84" s="84">
        <v>403</v>
      </c>
      <c r="D84" s="84" t="s">
        <v>31</v>
      </c>
      <c r="E84" s="84" t="s">
        <v>27</v>
      </c>
      <c r="F84" s="84" t="s">
        <v>70</v>
      </c>
      <c r="G84" s="84" t="s">
        <v>90</v>
      </c>
      <c r="H84" s="113">
        <v>926.05097</v>
      </c>
    </row>
    <row r="85" spans="1:9" ht="45">
      <c r="A85" s="56"/>
      <c r="B85" s="62" t="s">
        <v>203</v>
      </c>
      <c r="C85" s="84">
        <v>403</v>
      </c>
      <c r="D85" s="84" t="s">
        <v>31</v>
      </c>
      <c r="E85" s="84" t="s">
        <v>27</v>
      </c>
      <c r="F85" s="84" t="s">
        <v>180</v>
      </c>
      <c r="G85" s="84" t="s">
        <v>90</v>
      </c>
      <c r="H85" s="113">
        <v>1642.39086</v>
      </c>
      <c r="I85" s="216"/>
    </row>
    <row r="86" spans="1:8" ht="15.75">
      <c r="A86" s="59"/>
      <c r="B86" s="55" t="s">
        <v>35</v>
      </c>
      <c r="C86" s="73">
        <v>403</v>
      </c>
      <c r="D86" s="76" t="s">
        <v>21</v>
      </c>
      <c r="E86" s="76"/>
      <c r="F86" s="77"/>
      <c r="G86" s="76"/>
      <c r="H86" s="110">
        <v>157.385</v>
      </c>
    </row>
    <row r="87" spans="1:8" s="121" customFormat="1" ht="15.75">
      <c r="A87" s="4"/>
      <c r="B87" s="3" t="s">
        <v>36</v>
      </c>
      <c r="C87" s="78">
        <v>403</v>
      </c>
      <c r="D87" s="89" t="s">
        <v>21</v>
      </c>
      <c r="E87" s="89" t="s">
        <v>31</v>
      </c>
      <c r="F87" s="90"/>
      <c r="G87" s="89"/>
      <c r="H87" s="111">
        <v>157.385</v>
      </c>
    </row>
    <row r="88" spans="1:8" s="122" customFormat="1" ht="60">
      <c r="A88" s="59"/>
      <c r="B88" s="60" t="s">
        <v>228</v>
      </c>
      <c r="C88" s="81">
        <v>403</v>
      </c>
      <c r="D88" s="91" t="s">
        <v>21</v>
      </c>
      <c r="E88" s="91" t="s">
        <v>31</v>
      </c>
      <c r="F88" s="92" t="s">
        <v>30</v>
      </c>
      <c r="G88" s="91"/>
      <c r="H88" s="112">
        <v>157.385</v>
      </c>
    </row>
    <row r="89" spans="1:8" s="122" customFormat="1" ht="45">
      <c r="A89" s="59"/>
      <c r="B89" s="60" t="s">
        <v>212</v>
      </c>
      <c r="C89" s="81">
        <v>403</v>
      </c>
      <c r="D89" s="91" t="s">
        <v>21</v>
      </c>
      <c r="E89" s="91" t="s">
        <v>31</v>
      </c>
      <c r="F89" s="92" t="s">
        <v>126</v>
      </c>
      <c r="G89" s="91"/>
      <c r="H89" s="112">
        <v>157.385</v>
      </c>
    </row>
    <row r="90" spans="1:8" ht="45">
      <c r="A90" s="56"/>
      <c r="B90" s="62" t="s">
        <v>146</v>
      </c>
      <c r="C90" s="84">
        <v>403</v>
      </c>
      <c r="D90" s="84" t="s">
        <v>21</v>
      </c>
      <c r="E90" s="84" t="s">
        <v>31</v>
      </c>
      <c r="F90" s="84" t="s">
        <v>73</v>
      </c>
      <c r="G90" s="84" t="s">
        <v>90</v>
      </c>
      <c r="H90" s="113">
        <v>157.385</v>
      </c>
    </row>
    <row r="91" spans="1:8" s="120" customFormat="1" ht="15.75">
      <c r="A91" s="64"/>
      <c r="B91" s="55" t="s">
        <v>37</v>
      </c>
      <c r="C91" s="73">
        <v>403</v>
      </c>
      <c r="D91" s="73" t="s">
        <v>38</v>
      </c>
      <c r="E91" s="73"/>
      <c r="F91" s="73"/>
      <c r="G91" s="73"/>
      <c r="H91" s="210">
        <v>50</v>
      </c>
    </row>
    <row r="92" spans="1:8" s="121" customFormat="1" ht="15.75">
      <c r="A92" s="4"/>
      <c r="B92" s="3" t="s">
        <v>39</v>
      </c>
      <c r="C92" s="78">
        <v>403</v>
      </c>
      <c r="D92" s="78" t="s">
        <v>38</v>
      </c>
      <c r="E92" s="78" t="s">
        <v>16</v>
      </c>
      <c r="F92" s="78"/>
      <c r="G92" s="78"/>
      <c r="H92" s="212">
        <v>50</v>
      </c>
    </row>
    <row r="93" spans="1:8" s="122" customFormat="1" ht="45">
      <c r="A93" s="59"/>
      <c r="B93" s="60" t="s">
        <v>229</v>
      </c>
      <c r="C93" s="81">
        <v>403</v>
      </c>
      <c r="D93" s="81" t="s">
        <v>38</v>
      </c>
      <c r="E93" s="81" t="s">
        <v>16</v>
      </c>
      <c r="F93" s="214" t="s">
        <v>27</v>
      </c>
      <c r="G93" s="81"/>
      <c r="H93" s="213">
        <v>50</v>
      </c>
    </row>
    <row r="94" spans="1:8" s="122" customFormat="1" ht="45">
      <c r="A94" s="59"/>
      <c r="B94" s="60" t="s">
        <v>230</v>
      </c>
      <c r="C94" s="81">
        <v>403</v>
      </c>
      <c r="D94" s="81" t="s">
        <v>38</v>
      </c>
      <c r="E94" s="81" t="s">
        <v>16</v>
      </c>
      <c r="F94" s="214" t="s">
        <v>193</v>
      </c>
      <c r="G94" s="81"/>
      <c r="H94" s="213">
        <v>50</v>
      </c>
    </row>
    <row r="95" spans="1:8" s="122" customFormat="1" ht="45">
      <c r="A95" s="59"/>
      <c r="B95" s="60" t="s">
        <v>194</v>
      </c>
      <c r="C95" s="81">
        <v>403</v>
      </c>
      <c r="D95" s="81" t="s">
        <v>38</v>
      </c>
      <c r="E95" s="81" t="s">
        <v>16</v>
      </c>
      <c r="F95" s="214" t="s">
        <v>191</v>
      </c>
      <c r="G95" s="81"/>
      <c r="H95" s="213">
        <v>50</v>
      </c>
    </row>
    <row r="96" spans="1:8" ht="30">
      <c r="A96" s="56"/>
      <c r="B96" s="62" t="s">
        <v>195</v>
      </c>
      <c r="C96" s="84">
        <v>403</v>
      </c>
      <c r="D96" s="84" t="s">
        <v>38</v>
      </c>
      <c r="E96" s="84" t="s">
        <v>16</v>
      </c>
      <c r="F96" s="84" t="s">
        <v>192</v>
      </c>
      <c r="G96" s="84" t="s">
        <v>93</v>
      </c>
      <c r="H96" s="113">
        <v>50</v>
      </c>
    </row>
    <row r="97" spans="1:8" ht="15.75">
      <c r="A97" s="64"/>
      <c r="B97" s="55" t="s">
        <v>40</v>
      </c>
      <c r="C97" s="73">
        <v>403</v>
      </c>
      <c r="D97" s="76" t="s">
        <v>10</v>
      </c>
      <c r="E97" s="76"/>
      <c r="F97" s="77"/>
      <c r="G97" s="76"/>
      <c r="H97" s="110">
        <v>141.02514</v>
      </c>
    </row>
    <row r="98" spans="1:8" s="121" customFormat="1" ht="15.75">
      <c r="A98" s="4"/>
      <c r="B98" s="3" t="s">
        <v>41</v>
      </c>
      <c r="C98" s="78">
        <v>403</v>
      </c>
      <c r="D98" s="79" t="s">
        <v>10</v>
      </c>
      <c r="E98" s="79" t="s">
        <v>16</v>
      </c>
      <c r="F98" s="80"/>
      <c r="G98" s="79"/>
      <c r="H98" s="111">
        <v>141.02514</v>
      </c>
    </row>
    <row r="99" spans="1:8" s="122" customFormat="1" ht="30">
      <c r="A99" s="59"/>
      <c r="B99" s="60" t="s">
        <v>51</v>
      </c>
      <c r="C99" s="81">
        <v>403</v>
      </c>
      <c r="D99" s="82" t="s">
        <v>10</v>
      </c>
      <c r="E99" s="82" t="s">
        <v>16</v>
      </c>
      <c r="F99" s="83" t="s">
        <v>111</v>
      </c>
      <c r="G99" s="82"/>
      <c r="H99" s="112">
        <v>141.02514</v>
      </c>
    </row>
    <row r="100" spans="1:8" s="122" customFormat="1" ht="15.75">
      <c r="A100" s="59"/>
      <c r="B100" s="60" t="s">
        <v>52</v>
      </c>
      <c r="C100" s="81">
        <v>403</v>
      </c>
      <c r="D100" s="82" t="s">
        <v>10</v>
      </c>
      <c r="E100" s="82" t="s">
        <v>16</v>
      </c>
      <c r="F100" s="83" t="s">
        <v>114</v>
      </c>
      <c r="G100" s="82"/>
      <c r="H100" s="112">
        <v>141.02514</v>
      </c>
    </row>
    <row r="101" spans="1:8" ht="30">
      <c r="A101" s="56"/>
      <c r="B101" s="62" t="s">
        <v>94</v>
      </c>
      <c r="C101" s="84">
        <v>403</v>
      </c>
      <c r="D101" s="84" t="s">
        <v>10</v>
      </c>
      <c r="E101" s="84" t="s">
        <v>16</v>
      </c>
      <c r="F101" s="84" t="s">
        <v>158</v>
      </c>
      <c r="G101" s="84" t="s">
        <v>93</v>
      </c>
      <c r="H101" s="113">
        <v>141.02514</v>
      </c>
    </row>
    <row r="102" spans="1:8" ht="15.75">
      <c r="A102" s="54"/>
      <c r="B102" s="55" t="s">
        <v>42</v>
      </c>
      <c r="C102" s="73">
        <v>403</v>
      </c>
      <c r="D102" s="76" t="s">
        <v>11</v>
      </c>
      <c r="E102" s="76"/>
      <c r="F102" s="77"/>
      <c r="G102" s="76"/>
      <c r="H102" s="110">
        <v>10</v>
      </c>
    </row>
    <row r="103" spans="1:8" s="121" customFormat="1" ht="15.75">
      <c r="A103" s="58"/>
      <c r="B103" s="3" t="s">
        <v>43</v>
      </c>
      <c r="C103" s="78">
        <v>403</v>
      </c>
      <c r="D103" s="89" t="s">
        <v>11</v>
      </c>
      <c r="E103" s="89" t="s">
        <v>16</v>
      </c>
      <c r="F103" s="90"/>
      <c r="G103" s="89"/>
      <c r="H103" s="111">
        <v>10</v>
      </c>
    </row>
    <row r="104" spans="1:8" s="122" customFormat="1" ht="45">
      <c r="A104" s="61"/>
      <c r="B104" s="60" t="s">
        <v>231</v>
      </c>
      <c r="C104" s="81">
        <v>403</v>
      </c>
      <c r="D104" s="91" t="s">
        <v>11</v>
      </c>
      <c r="E104" s="91" t="s">
        <v>16</v>
      </c>
      <c r="F104" s="92" t="s">
        <v>19</v>
      </c>
      <c r="G104" s="91"/>
      <c r="H104" s="112">
        <v>10</v>
      </c>
    </row>
    <row r="105" spans="1:8" s="122" customFormat="1" ht="45">
      <c r="A105" s="61"/>
      <c r="B105" s="60" t="s">
        <v>232</v>
      </c>
      <c r="C105" s="81">
        <v>403</v>
      </c>
      <c r="D105" s="91" t="s">
        <v>11</v>
      </c>
      <c r="E105" s="91" t="s">
        <v>16</v>
      </c>
      <c r="F105" s="92" t="s">
        <v>127</v>
      </c>
      <c r="G105" s="91"/>
      <c r="H105" s="112">
        <v>10</v>
      </c>
    </row>
    <row r="106" spans="1:8" s="122" customFormat="1" ht="45">
      <c r="A106" s="61"/>
      <c r="B106" s="60" t="s">
        <v>210</v>
      </c>
      <c r="C106" s="81">
        <v>403</v>
      </c>
      <c r="D106" s="91" t="s">
        <v>11</v>
      </c>
      <c r="E106" s="91" t="s">
        <v>16</v>
      </c>
      <c r="F106" s="92" t="s">
        <v>128</v>
      </c>
      <c r="G106" s="91"/>
      <c r="H106" s="112">
        <v>10</v>
      </c>
    </row>
    <row r="107" spans="1:8" ht="75">
      <c r="A107" s="1"/>
      <c r="B107" s="62" t="s">
        <v>147</v>
      </c>
      <c r="C107" s="84">
        <v>403</v>
      </c>
      <c r="D107" s="84" t="s">
        <v>11</v>
      </c>
      <c r="E107" s="84" t="s">
        <v>16</v>
      </c>
      <c r="F107" s="84" t="s">
        <v>74</v>
      </c>
      <c r="G107" s="84" t="s">
        <v>90</v>
      </c>
      <c r="H107" s="113">
        <v>10</v>
      </c>
    </row>
    <row r="108" spans="1:8" ht="15.75">
      <c r="A108" s="56"/>
      <c r="B108" s="55" t="s">
        <v>44</v>
      </c>
      <c r="C108" s="73">
        <v>403</v>
      </c>
      <c r="D108" s="76" t="s">
        <v>12</v>
      </c>
      <c r="E108" s="76"/>
      <c r="F108" s="77"/>
      <c r="G108" s="76"/>
      <c r="H108" s="109">
        <v>304.645</v>
      </c>
    </row>
    <row r="109" spans="1:8" s="121" customFormat="1" ht="15.75">
      <c r="A109" s="4"/>
      <c r="B109" s="3" t="s">
        <v>45</v>
      </c>
      <c r="C109" s="78">
        <v>403</v>
      </c>
      <c r="D109" s="89" t="s">
        <v>12</v>
      </c>
      <c r="E109" s="89" t="s">
        <v>17</v>
      </c>
      <c r="F109" s="90"/>
      <c r="G109" s="89"/>
      <c r="H109" s="111">
        <v>304.645</v>
      </c>
    </row>
    <row r="110" spans="1:8" s="122" customFormat="1" ht="45">
      <c r="A110" s="59"/>
      <c r="B110" s="60" t="s">
        <v>233</v>
      </c>
      <c r="C110" s="81">
        <v>403</v>
      </c>
      <c r="D110" s="91" t="s">
        <v>12</v>
      </c>
      <c r="E110" s="91" t="s">
        <v>17</v>
      </c>
      <c r="F110" s="92" t="s">
        <v>31</v>
      </c>
      <c r="G110" s="91"/>
      <c r="H110" s="112">
        <v>304.645</v>
      </c>
    </row>
    <row r="111" spans="1:8" s="122" customFormat="1" ht="45">
      <c r="A111" s="59"/>
      <c r="B111" s="60" t="s">
        <v>211</v>
      </c>
      <c r="C111" s="81">
        <v>403</v>
      </c>
      <c r="D111" s="91" t="s">
        <v>12</v>
      </c>
      <c r="E111" s="91" t="s">
        <v>17</v>
      </c>
      <c r="F111" s="92" t="s">
        <v>129</v>
      </c>
      <c r="G111" s="91"/>
      <c r="H111" s="112">
        <v>304.645</v>
      </c>
    </row>
    <row r="112" spans="1:8" ht="45">
      <c r="A112" s="56"/>
      <c r="B112" s="62" t="s">
        <v>148</v>
      </c>
      <c r="C112" s="84">
        <v>403</v>
      </c>
      <c r="D112" s="84" t="s">
        <v>12</v>
      </c>
      <c r="E112" s="84" t="s">
        <v>17</v>
      </c>
      <c r="F112" s="84" t="s">
        <v>75</v>
      </c>
      <c r="G112" s="84" t="s">
        <v>90</v>
      </c>
      <c r="H112" s="113">
        <v>304.645</v>
      </c>
    </row>
    <row r="113" spans="1:8" ht="57">
      <c r="A113" s="65" t="s">
        <v>46</v>
      </c>
      <c r="B113" s="55" t="s">
        <v>47</v>
      </c>
      <c r="C113" s="73">
        <v>403</v>
      </c>
      <c r="D113" s="76"/>
      <c r="E113" s="76"/>
      <c r="F113" s="77"/>
      <c r="G113" s="76"/>
      <c r="H113" s="110">
        <v>9703.53996</v>
      </c>
    </row>
    <row r="114" spans="1:8" ht="15.75">
      <c r="A114" s="65"/>
      <c r="B114" s="55" t="s">
        <v>15</v>
      </c>
      <c r="C114" s="73">
        <v>403</v>
      </c>
      <c r="D114" s="76" t="s">
        <v>16</v>
      </c>
      <c r="E114" s="76"/>
      <c r="F114" s="77"/>
      <c r="G114" s="76"/>
      <c r="H114" s="110">
        <v>9703.53996</v>
      </c>
    </row>
    <row r="115" spans="1:8" s="121" customFormat="1" ht="15.75">
      <c r="A115" s="4"/>
      <c r="B115" s="3" t="s">
        <v>23</v>
      </c>
      <c r="C115" s="78">
        <v>403</v>
      </c>
      <c r="D115" s="79" t="s">
        <v>16</v>
      </c>
      <c r="E115" s="79" t="s">
        <v>24</v>
      </c>
      <c r="F115" s="80"/>
      <c r="G115" s="79"/>
      <c r="H115" s="115">
        <v>9703.53996</v>
      </c>
    </row>
    <row r="116" spans="1:8" s="122" customFormat="1" ht="45">
      <c r="A116" s="59"/>
      <c r="B116" s="60" t="s">
        <v>233</v>
      </c>
      <c r="C116" s="81">
        <v>403</v>
      </c>
      <c r="D116" s="82" t="s">
        <v>16</v>
      </c>
      <c r="E116" s="82" t="s">
        <v>24</v>
      </c>
      <c r="F116" s="83" t="s">
        <v>31</v>
      </c>
      <c r="G116" s="82"/>
      <c r="H116" s="116">
        <v>9703.53996</v>
      </c>
    </row>
    <row r="117" spans="1:8" s="122" customFormat="1" ht="75">
      <c r="A117" s="59"/>
      <c r="B117" s="60" t="s">
        <v>77</v>
      </c>
      <c r="C117" s="81">
        <v>403</v>
      </c>
      <c r="D117" s="82" t="s">
        <v>16</v>
      </c>
      <c r="E117" s="82" t="s">
        <v>24</v>
      </c>
      <c r="F117" s="83" t="s">
        <v>130</v>
      </c>
      <c r="G117" s="82"/>
      <c r="H117" s="116">
        <v>9703.53996</v>
      </c>
    </row>
    <row r="118" spans="1:8" ht="120">
      <c r="A118" s="56"/>
      <c r="B118" s="62" t="s">
        <v>95</v>
      </c>
      <c r="C118" s="84">
        <v>403</v>
      </c>
      <c r="D118" s="84" t="s">
        <v>16</v>
      </c>
      <c r="E118" s="84" t="s">
        <v>24</v>
      </c>
      <c r="F118" s="84" t="s">
        <v>76</v>
      </c>
      <c r="G118" s="84" t="s">
        <v>86</v>
      </c>
      <c r="H118" s="113">
        <v>6071.56802</v>
      </c>
    </row>
    <row r="119" spans="1:8" ht="75">
      <c r="A119" s="56"/>
      <c r="B119" s="62" t="s">
        <v>149</v>
      </c>
      <c r="C119" s="84">
        <v>403</v>
      </c>
      <c r="D119" s="84" t="s">
        <v>16</v>
      </c>
      <c r="E119" s="84" t="s">
        <v>24</v>
      </c>
      <c r="F119" s="84" t="s">
        <v>76</v>
      </c>
      <c r="G119" s="84" t="s">
        <v>90</v>
      </c>
      <c r="H119" s="113">
        <v>2533.03387</v>
      </c>
    </row>
    <row r="120" spans="1:8" ht="60">
      <c r="A120" s="56"/>
      <c r="B120" s="62" t="s">
        <v>96</v>
      </c>
      <c r="C120" s="84">
        <v>403</v>
      </c>
      <c r="D120" s="84" t="s">
        <v>16</v>
      </c>
      <c r="E120" s="84" t="s">
        <v>24</v>
      </c>
      <c r="F120" s="84" t="s">
        <v>76</v>
      </c>
      <c r="G120" s="84" t="s">
        <v>89</v>
      </c>
      <c r="H120" s="113">
        <v>1098.93807</v>
      </c>
    </row>
    <row r="121" spans="1:8" ht="28.5">
      <c r="A121" s="54" t="s">
        <v>48</v>
      </c>
      <c r="B121" s="55" t="s">
        <v>49</v>
      </c>
      <c r="C121" s="73">
        <v>403</v>
      </c>
      <c r="D121" s="74"/>
      <c r="E121" s="74"/>
      <c r="F121" s="75"/>
      <c r="G121" s="74"/>
      <c r="H121" s="110">
        <v>10309.01022</v>
      </c>
    </row>
    <row r="122" spans="1:8" ht="15.75">
      <c r="A122" s="56"/>
      <c r="B122" s="55" t="s">
        <v>37</v>
      </c>
      <c r="C122" s="73">
        <v>403</v>
      </c>
      <c r="D122" s="76" t="s">
        <v>38</v>
      </c>
      <c r="E122" s="76"/>
      <c r="F122" s="77"/>
      <c r="G122" s="76"/>
      <c r="H122" s="110">
        <v>10309.01022</v>
      </c>
    </row>
    <row r="123" spans="1:8" s="121" customFormat="1" ht="15.75">
      <c r="A123" s="4"/>
      <c r="B123" s="3" t="s">
        <v>39</v>
      </c>
      <c r="C123" s="78">
        <v>403</v>
      </c>
      <c r="D123" s="89" t="s">
        <v>38</v>
      </c>
      <c r="E123" s="89" t="s">
        <v>16</v>
      </c>
      <c r="F123" s="90"/>
      <c r="G123" s="89"/>
      <c r="H123" s="111">
        <v>10309.01022</v>
      </c>
    </row>
    <row r="124" spans="1:8" s="122" customFormat="1" ht="45">
      <c r="A124" s="59"/>
      <c r="B124" s="60" t="s">
        <v>234</v>
      </c>
      <c r="C124" s="81">
        <v>403</v>
      </c>
      <c r="D124" s="91" t="s">
        <v>38</v>
      </c>
      <c r="E124" s="91" t="s">
        <v>16</v>
      </c>
      <c r="F124" s="92" t="s">
        <v>27</v>
      </c>
      <c r="G124" s="91"/>
      <c r="H124" s="112">
        <v>10309.01022</v>
      </c>
    </row>
    <row r="125" spans="1:8" s="122" customFormat="1" ht="15.75">
      <c r="A125" s="59"/>
      <c r="B125" s="60" t="s">
        <v>78</v>
      </c>
      <c r="C125" s="81">
        <v>403</v>
      </c>
      <c r="D125" s="91" t="s">
        <v>38</v>
      </c>
      <c r="E125" s="91" t="s">
        <v>16</v>
      </c>
      <c r="F125" s="92" t="s">
        <v>131</v>
      </c>
      <c r="G125" s="91"/>
      <c r="H125" s="112">
        <v>10309.01022</v>
      </c>
    </row>
    <row r="126" spans="1:8" s="122" customFormat="1" ht="60">
      <c r="A126" s="59"/>
      <c r="B126" s="60" t="s">
        <v>79</v>
      </c>
      <c r="C126" s="81">
        <v>403</v>
      </c>
      <c r="D126" s="91" t="s">
        <v>38</v>
      </c>
      <c r="E126" s="91" t="s">
        <v>16</v>
      </c>
      <c r="F126" s="92" t="s">
        <v>132</v>
      </c>
      <c r="G126" s="91"/>
      <c r="H126" s="112">
        <v>88</v>
      </c>
    </row>
    <row r="127" spans="1:8" ht="105">
      <c r="A127" s="56"/>
      <c r="B127" s="62" t="s">
        <v>98</v>
      </c>
      <c r="C127" s="84">
        <v>403</v>
      </c>
      <c r="D127" s="84" t="s">
        <v>38</v>
      </c>
      <c r="E127" s="84" t="s">
        <v>16</v>
      </c>
      <c r="F127" s="84" t="s">
        <v>80</v>
      </c>
      <c r="G127" s="84" t="s">
        <v>97</v>
      </c>
      <c r="H127" s="113">
        <v>88</v>
      </c>
    </row>
    <row r="128" spans="1:8" s="122" customFormat="1" ht="45">
      <c r="A128" s="59"/>
      <c r="B128" s="66" t="s">
        <v>81</v>
      </c>
      <c r="C128" s="93">
        <v>403</v>
      </c>
      <c r="D128" s="82" t="s">
        <v>38</v>
      </c>
      <c r="E128" s="82" t="s">
        <v>16</v>
      </c>
      <c r="F128" s="83" t="s">
        <v>133</v>
      </c>
      <c r="G128" s="82"/>
      <c r="H128" s="116">
        <v>10221.01022</v>
      </c>
    </row>
    <row r="129" spans="1:8" s="122" customFormat="1" ht="105">
      <c r="A129" s="59"/>
      <c r="B129" s="62" t="s">
        <v>239</v>
      </c>
      <c r="C129" s="84">
        <v>403</v>
      </c>
      <c r="D129" s="84" t="s">
        <v>38</v>
      </c>
      <c r="E129" s="84" t="s">
        <v>16</v>
      </c>
      <c r="F129" s="84" t="s">
        <v>189</v>
      </c>
      <c r="G129" s="84" t="s">
        <v>97</v>
      </c>
      <c r="H129" s="113">
        <v>1213.1</v>
      </c>
    </row>
    <row r="130" spans="1:8" s="122" customFormat="1" ht="105">
      <c r="A130" s="59"/>
      <c r="B130" s="62" t="s">
        <v>239</v>
      </c>
      <c r="C130" s="84">
        <v>403</v>
      </c>
      <c r="D130" s="84" t="s">
        <v>38</v>
      </c>
      <c r="E130" s="84" t="s">
        <v>16</v>
      </c>
      <c r="F130" s="84" t="s">
        <v>181</v>
      </c>
      <c r="G130" s="84" t="s">
        <v>97</v>
      </c>
      <c r="H130" s="113">
        <v>64</v>
      </c>
    </row>
    <row r="131" spans="1:8" ht="60">
      <c r="A131" s="56"/>
      <c r="B131" s="62" t="s">
        <v>99</v>
      </c>
      <c r="C131" s="84">
        <v>403</v>
      </c>
      <c r="D131" s="84" t="s">
        <v>38</v>
      </c>
      <c r="E131" s="84" t="s">
        <v>16</v>
      </c>
      <c r="F131" s="84" t="s">
        <v>82</v>
      </c>
      <c r="G131" s="84" t="s">
        <v>97</v>
      </c>
      <c r="H131" s="113">
        <v>259.6</v>
      </c>
    </row>
    <row r="132" spans="1:8" ht="60">
      <c r="A132" s="56"/>
      <c r="B132" s="62" t="s">
        <v>100</v>
      </c>
      <c r="C132" s="84">
        <v>403</v>
      </c>
      <c r="D132" s="84" t="s">
        <v>38</v>
      </c>
      <c r="E132" s="84" t="s">
        <v>16</v>
      </c>
      <c r="F132" s="84" t="s">
        <v>83</v>
      </c>
      <c r="G132" s="84" t="s">
        <v>97</v>
      </c>
      <c r="H132" s="113">
        <v>8684.310220000001</v>
      </c>
    </row>
    <row r="133" spans="1:8" ht="15.75">
      <c r="A133" s="67"/>
      <c r="B133" s="55" t="s">
        <v>50</v>
      </c>
      <c r="C133" s="68"/>
      <c r="D133" s="57"/>
      <c r="E133" s="57"/>
      <c r="F133" s="57"/>
      <c r="G133" s="57"/>
      <c r="H133" s="110">
        <v>37739.133180000004</v>
      </c>
    </row>
    <row r="134" spans="1:7" ht="15">
      <c r="A134" s="2"/>
      <c r="B134" s="5"/>
      <c r="C134" s="5"/>
      <c r="D134" s="6"/>
      <c r="E134" s="6"/>
      <c r="F134" s="6"/>
      <c r="G134" s="6"/>
    </row>
    <row r="135" spans="1:8" ht="15">
      <c r="A135" s="2"/>
      <c r="B135" s="5"/>
      <c r="C135" s="5"/>
      <c r="D135" s="6"/>
      <c r="E135" s="6"/>
      <c r="F135" s="6"/>
      <c r="G135" s="6"/>
      <c r="H135" s="174">
        <f>37739.13318-H133</f>
        <v>0</v>
      </c>
    </row>
    <row r="136" spans="1:7" ht="15">
      <c r="A136" s="2"/>
      <c r="B136" s="5"/>
      <c r="C136" s="5"/>
      <c r="D136" s="6"/>
      <c r="E136" s="6"/>
      <c r="F136" s="6"/>
      <c r="G136" s="6"/>
    </row>
  </sheetData>
  <sheetProtection/>
  <mergeCells count="6">
    <mergeCell ref="C1:H1"/>
    <mergeCell ref="C2:H2"/>
    <mergeCell ref="C3:H3"/>
    <mergeCell ref="C4:H4"/>
    <mergeCell ref="C5:H5"/>
    <mergeCell ref="A7:H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k11746</cp:lastModifiedBy>
  <cp:lastPrinted>2018-05-31T06:15:14Z</cp:lastPrinted>
  <dcterms:created xsi:type="dcterms:W3CDTF">2017-06-26T13:29:42Z</dcterms:created>
  <dcterms:modified xsi:type="dcterms:W3CDTF">2018-05-31T06:15:18Z</dcterms:modified>
  <cp:category/>
  <cp:version/>
  <cp:contentType/>
  <cp:contentStatus/>
</cp:coreProperties>
</file>